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410" windowHeight="5280" firstSheet="2" activeTab="4"/>
  </bookViews>
  <sheets>
    <sheet name="GASTOS IV TRI" sheetId="1" state="hidden" r:id="rId1"/>
    <sheet name="INGRES IV TRI" sheetId="2" state="hidden" r:id="rId2"/>
    <sheet name="2018-G" sheetId="3" r:id="rId3"/>
    <sheet name="2018-I" sheetId="4" r:id="rId4"/>
    <sheet name="PIP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<sst xmlns="http://schemas.openxmlformats.org/spreadsheetml/2006/main" count="424" uniqueCount="107">
  <si>
    <t>UNIVERSIDAD NACIONAL DE TRUJILLO</t>
  </si>
  <si>
    <t>GERENCIA DE PLANIFICACIÓN Y DESARROLLO</t>
  </si>
  <si>
    <t>DIRECCIÓN DE PRESUPUESTO</t>
  </si>
  <si>
    <t>RECURSOS ORDINARIOS</t>
  </si>
  <si>
    <t>GENERICA DEL GASTO</t>
  </si>
  <si>
    <t>PRESUPUESTO INICIAL PIA</t>
  </si>
  <si>
    <t>PRESUPUESTO MODIFICADO</t>
  </si>
  <si>
    <t>PRESUPUESTO EJECUTADO</t>
  </si>
  <si>
    <t>EJECUTADO VS. PIA %</t>
  </si>
  <si>
    <t>EJECUTADO VS. PIM %</t>
  </si>
  <si>
    <t>PIM-EJECUTADO</t>
  </si>
  <si>
    <t>2.1 PERSONAL Y OTRAS OBLIGACIONES SOCIALES</t>
  </si>
  <si>
    <t>2.2 PENSIONES Y OTRAS PRESTACIONES SOCIALES</t>
  </si>
  <si>
    <t>2.3 BIENES Y SERVICIOS</t>
  </si>
  <si>
    <t>2.4 DONACIONES Y TRANSFERENCIAS</t>
  </si>
  <si>
    <t>-</t>
  </si>
  <si>
    <t>2.5 OTROS GASTOS</t>
  </si>
  <si>
    <t>GASTO CORRIENTE</t>
  </si>
  <si>
    <t>2.6 ADQUISICIÓN DE ACTIVOS NO FINANCIEROS</t>
  </si>
  <si>
    <t>GASTO DE CAPITAL</t>
  </si>
  <si>
    <t>TOTAL</t>
  </si>
  <si>
    <t>RECURSOS DIRECTAMENTE RECAUDADOS</t>
  </si>
  <si>
    <t>DONACIONES Y TRANSFERENCIAS</t>
  </si>
  <si>
    <t>RECURSOS DETERMINADOS</t>
  </si>
  <si>
    <t>POR TODA FUENTE DE FINANCIAMIENTO</t>
  </si>
  <si>
    <t>PRESUPUESTO MODIFICADO-PIM</t>
  </si>
  <si>
    <t>RECURSOS DIRECTAMENTE RECAUDADO</t>
  </si>
  <si>
    <t>GENERICA DEL INGRESO</t>
  </si>
  <si>
    <t>1.3.1 VENTA DE BIENES</t>
  </si>
  <si>
    <t>1.3.2 DERECHOS Y TASAS ADMINISTRATIVAS</t>
  </si>
  <si>
    <t>1.3.3 VENTA DE SERVICIOS</t>
  </si>
  <si>
    <t>1.4.1 DONACIONES Y TRANSFERENCIAS CORRIENTES</t>
  </si>
  <si>
    <t>1.4.2 DONACIONES DE CAPITAL</t>
  </si>
  <si>
    <t>1.5.1 RENTA DE LA PROPIEDAD</t>
  </si>
  <si>
    <t>1.5.5 INGRESOS DIVERSOS</t>
  </si>
  <si>
    <t>1.9.1 SALDOS DE BALANCE</t>
  </si>
  <si>
    <t>INGRESOS POR TODA FUENTE</t>
  </si>
  <si>
    <t>PRESUPUESTO INSTITUCIONAL DE APERTURA, MODIFICADO Y EJECUCIÓN DE GASTOS POR FUENTES DE FINANCIAMIENTO AL IV TRIMESTRE DEL AÑO FISCAL 2014</t>
  </si>
  <si>
    <t>RESUMEN DEL PRESUPUESTO INSTITUCIONAL DE APERTURA, MODIFICADO Y EJECUCIÓN DE GASTOS POR TODA FUENTE DE FINANCIAMIENTO AL IV TRIMESTRE DEL AÑO FISCAL 2014</t>
  </si>
  <si>
    <t>RESUMEN DEL PRESUPUESTO INSTITUCIONAL DE APERTURA, MODIFICADO Y EJECUCIÓN DE INGRESOS POR TODA FUENTE DE FINANCIAMIENTO AL IV TRIMESTRE DEL AÑO FISCAL 2014</t>
  </si>
  <si>
    <t>PRESUPUESTO INSTITUCIONAL DE APERTURA, MODIFICADO Y EJECUCIÓN DE INGRESOS POR FUENTES DE FINANCIAMIENTO AL IV TRIMESTRE DEL AÑO FISCAL 2014</t>
  </si>
  <si>
    <t>PIA</t>
  </si>
  <si>
    <t>PIM</t>
  </si>
  <si>
    <t>EJECUCIÓN</t>
  </si>
  <si>
    <t>INDICADOR DE EFICACIA</t>
  </si>
  <si>
    <t>IEG - PIA</t>
  </si>
  <si>
    <t>IEG - PIM</t>
  </si>
  <si>
    <t>CANON Y SOBRECANON, REGALIAS, RENTA DE ADUANAS Y PARTICIPACIONES</t>
  </si>
  <si>
    <t>IEI - PIA</t>
  </si>
  <si>
    <t>IEI - PIM</t>
  </si>
  <si>
    <t>RESUMEN</t>
  </si>
  <si>
    <t>SNIP</t>
  </si>
  <si>
    <t>CÓDIGO PRESUPUESTAL</t>
  </si>
  <si>
    <t xml:space="preserve"> NOMBRES</t>
  </si>
  <si>
    <t>MEJORAMIENTO DEL SERVICIO ACADEMICO Y DE INVESTIGACION EN LA FACULTAD DE CIENCIAS ECONOMICAS DE LA UNIVERSIDAD NACIONAL DE TRUJILLO.</t>
  </si>
  <si>
    <t>NIVEL DE EJECUCIÓN DEL PROYECTO</t>
  </si>
  <si>
    <t>2001621</t>
  </si>
  <si>
    <t>2115342</t>
  </si>
  <si>
    <t>2131957</t>
  </si>
  <si>
    <t>2131955</t>
  </si>
  <si>
    <t>2145578</t>
  </si>
  <si>
    <t>2234640</t>
  </si>
  <si>
    <t>2202562</t>
  </si>
  <si>
    <t>2202561</t>
  </si>
  <si>
    <t>COSTO DEL PROYECTO</t>
  </si>
  <si>
    <t/>
  </si>
  <si>
    <t>00145594</t>
  </si>
  <si>
    <t>00145593</t>
  </si>
  <si>
    <t>00173753</t>
  </si>
  <si>
    <t>00305790</t>
  </si>
  <si>
    <t>00295377</t>
  </si>
  <si>
    <t>00236796</t>
  </si>
  <si>
    <t>14.1 DONACIONES Y TANSFERENCIAS CORRIENTES</t>
  </si>
  <si>
    <t>14.2 DONACIONES DE CAPITAL</t>
  </si>
  <si>
    <t>00145526</t>
  </si>
  <si>
    <t>00191014</t>
  </si>
  <si>
    <t>00169776</t>
  </si>
  <si>
    <t>02320890</t>
  </si>
  <si>
    <t>2131956</t>
  </si>
  <si>
    <t>2150242</t>
  </si>
  <si>
    <t>2234642</t>
  </si>
  <si>
    <t>2320890</t>
  </si>
  <si>
    <t>ESTUDIOS DE PRE-INVERSION</t>
  </si>
  <si>
    <t>MEJORAMIENTO DEL SERVICIO DE FORMACION ACADEMICO-PROFESIONAL Y DE INVESTIGACION EN LA ESCUELA DE INGENIERIA DE MATERIALES DE LA UNIVERSIDAD NACIONAL DE TRUJILLO</t>
  </si>
  <si>
    <t>MEJORAMIENTO DEL SERVICIO ACADEMICO Y DE INVESTIGACION EN LAS ESCUELAS DE INGENIERIA DE MINAS Y METALURGICA DE LA UNIVERSIDAD NACIONAL DE TRUJILLO</t>
  </si>
  <si>
    <t>MEJORAMIENTO DEL SERVICIO ACADEMICO Y DE INVESTIGACION EN LA SEDE VALLE JEQUETEPEQUE DE LA UNIVERSIDAD NACIONAL DE TRUJILLO</t>
  </si>
  <si>
    <t>MEJORAMIENTO DEL SERVICIO DE FORMACION ACADEMICO PROFESIONAL EN LA FACULTAD DE DERECHO Y CIENCIAS POLITICAS DE LA UNIVERSIDAD NACIONAL DE TRUJILLO</t>
  </si>
  <si>
    <t>MEJORAMIENTO DEL SERVICIO DE LA EDITORIAL UNIVERSITARIA DE LA UNIVERSIDAD NACIONAL DE TRUJILLO</t>
  </si>
  <si>
    <t>AMPLIACION DEL SERVICIO ACADEMICO DEL CENTRO DE IDIOMAS EN LA CIUDAD UNIVERSITARIA DE LA UNIVERSIDAD NACIONAL DE TRUJILLO</t>
  </si>
  <si>
    <t>MEJORAMIENTO DEL SERVICIO ACADEMICO Y LA INVESTIGACION EN LA ESPECIALIDAD DE ESTOMATOLOGIA DE LA UNIVERSIDAD NACIONAL DE TRUJILLO</t>
  </si>
  <si>
    <t>MEJORAMIENTO Y AMPLIACION DEL SERVICIO DE ASISTENCIA ALIMENTARIA DE LA UNIVERSIDAD NACIONAL DE TRUJILLO, DISTRITO DE TRUJILLO, PROVINCIA DE TRUJILLO, DEPARTAMENTO DE LA LIBERTAD</t>
  </si>
  <si>
    <t>02336637</t>
  </si>
  <si>
    <t>02336777</t>
  </si>
  <si>
    <t>2336637</t>
  </si>
  <si>
    <t>2336777</t>
  </si>
  <si>
    <t>MEJORAMIENTO DEL SERVICIO DE FORMACION PROFESIONAL DE LAS ESCUELAS DE ARQUITECTURA Y URBANISMO E INGENIERIA CIVIL DE LA UNIVERSIDAD NACIONAL DE TRUJILLO, DISTRITO DE TRUJILLO, PROVINCIA DE TRUJILLO, DEPARTAMENTO DE LA LIBERTAD</t>
  </si>
  <si>
    <t>MEJORAMIENTO Y AMPLIACION DEL SERVICIO BIBLIOTECOLOGICO DE LA BIBLIOTECA CENTRAL DE LA UNIVERSIDAD NACIONAL DE TRUJILLO, DISTRITO DE TRUJILLO, PROVINCIA DE TRUJILLO, DEPARTAMENTO DE LA LIBERTAD</t>
  </si>
  <si>
    <t>TOTAL S/</t>
  </si>
  <si>
    <t>MEJORAMIENTO DEL SERVICIO DE FORMACION ACADEMICO-PROFESIONAL Y DE INVESTIGACION EN LA ESCUELA DE INGENIERIA INDUSTRIAL DE LA UNIVERSIDAD NACIONAL DE TRUJILLO</t>
  </si>
  <si>
    <t>MEJORAMIENTO DEL SERVICIO DE FORMACION ACADEMICO-PROFESIONAL Y DE INVESTIGACION EN LA ESCUELA DE INGENIERIA AMBIENTAL DE LA UNIVERSIDAD NACIONAL DE TRUJILLO</t>
  </si>
  <si>
    <t>2319748</t>
  </si>
  <si>
    <t>02319748</t>
  </si>
  <si>
    <t>PRESUPUESTO INSTITUCIONAL DE APERTURA, MODIFICADO Y EJECUCIÓN DEL GASTO POR FUENTES DE FINANCIAMIENTO AL I TRIMESTRE DEL AÑO FISCAL 2018</t>
  </si>
  <si>
    <t>PRESUPUESTO INSTITUCIONAL DE APERTURA, MODIFICADO Y EJECUCIÓN DE LOS INGRESOS POR FUENTES DE FINANCIAMIENTO AL  I TRIMESTRE DEL AÑO FISCAL 2018</t>
  </si>
  <si>
    <t>PIM _2018</t>
  </si>
  <si>
    <t>MEJORAMIENTO DEL SERVICIO DE FORMACION ACADEMICO Y DE INVESTIGACION EN LAS ESCUELAS DE ESTADISTICA E INFORMATICA DE LA UNIVERSIDAD
NACIONAL DE TRUJILLO</t>
  </si>
  <si>
    <t>PROYECTOS DE INVERSIÓN PÚBLICA CORRESPONDIENTE AL I TRIMESTRE DEL EJERCICIO DEL AÑO 2018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</si>
</sst>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.0"/>
    <numFmt numFmtId="185" formatCode="#,##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* #,##0_ ;_ * \-#,##0_ ;_ * &quot;-&quot;??_ ;_ @_ "/>
    <numFmt numFmtId="191" formatCode="_ * #,##0.0_ ;_ * \-#,##0.0_ ;_ * &quot;-&quot;??_ ;_ @_ "/>
    <numFmt numFmtId="192" formatCode="_ * #,##0.000_ ;_ * \-#,##0.000_ ;_ * &quot;-&quot;??_ ;_ @_ 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13"/>
      <name val="Trebuchet MS"/>
      <family val="2"/>
    </font>
    <font>
      <b/>
      <sz val="17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8.5"/>
      <name val="Arial"/>
      <family val="2"/>
    </font>
    <font>
      <sz val="14"/>
      <name val="Arial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thin"/>
      <bottom style="medium">
        <color rgb="FFDDDDDD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  <border>
      <left style="thin"/>
      <right style="thin"/>
      <top style="thin"/>
      <bottom style="medium">
        <color rgb="FFDDDDDD"/>
      </bottom>
    </border>
    <border>
      <left>
        <color indexed="63"/>
      </left>
      <right>
        <color indexed="63"/>
      </right>
      <top style="thin"/>
      <bottom style="medium">
        <color rgb="FFDDDDDD"/>
      </bottom>
    </border>
    <border>
      <left style="thin"/>
      <right>
        <color indexed="63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medium">
        <color rgb="FFDDDDDD"/>
      </top>
      <bottom style="thin"/>
    </border>
    <border>
      <left style="thin"/>
      <right style="thin"/>
      <top style="medium">
        <color rgb="FFDDDDDD"/>
      </top>
      <bottom style="thin"/>
    </border>
    <border>
      <left>
        <color indexed="63"/>
      </left>
      <right>
        <color indexed="63"/>
      </right>
      <top style="medium">
        <color rgb="FFDDDDDD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8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4" fillId="0" borderId="19" xfId="0" applyFont="1" applyFill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4" fontId="9" fillId="34" borderId="10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36" borderId="0" xfId="0" applyFill="1" applyAlignment="1">
      <alignment horizontal="center"/>
    </xf>
    <xf numFmtId="0" fontId="10" fillId="36" borderId="0" xfId="0" applyFont="1" applyFill="1" applyAlignment="1">
      <alignment horizontal="center"/>
    </xf>
    <xf numFmtId="0" fontId="6" fillId="36" borderId="0" xfId="0" applyFont="1" applyFill="1" applyAlignment="1">
      <alignment vertical="center"/>
    </xf>
    <xf numFmtId="0" fontId="7" fillId="36" borderId="0" xfId="0" applyFont="1" applyFill="1" applyAlignment="1">
      <alignment vertical="center" wrapText="1"/>
    </xf>
    <xf numFmtId="0" fontId="10" fillId="36" borderId="10" xfId="0" applyFont="1" applyFill="1" applyBorder="1" applyAlignment="1">
      <alignment vertical="center"/>
    </xf>
    <xf numFmtId="4" fontId="10" fillId="36" borderId="10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/>
    </xf>
    <xf numFmtId="4" fontId="6" fillId="36" borderId="0" xfId="0" applyNumberFormat="1" applyFont="1" applyFill="1" applyAlignment="1">
      <alignment vertical="center"/>
    </xf>
    <xf numFmtId="4" fontId="10" fillId="36" borderId="10" xfId="0" applyNumberFormat="1" applyFont="1" applyFill="1" applyBorder="1" applyAlignment="1">
      <alignment vertical="center"/>
    </xf>
    <xf numFmtId="0" fontId="1" fillId="36" borderId="0" xfId="0" applyFont="1" applyFill="1" applyAlignment="1">
      <alignment/>
    </xf>
    <xf numFmtId="0" fontId="10" fillId="36" borderId="10" xfId="0" applyFont="1" applyFill="1" applyBorder="1" applyAlignment="1">
      <alignment horizontal="left" vertical="center"/>
    </xf>
    <xf numFmtId="4" fontId="9" fillId="36" borderId="10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60" fillId="36" borderId="28" xfId="0" applyNumberFormat="1" applyFont="1" applyFill="1" applyBorder="1" applyAlignment="1">
      <alignment horizontal="right"/>
    </xf>
    <xf numFmtId="3" fontId="60" fillId="36" borderId="29" xfId="0" applyNumberFormat="1" applyFont="1" applyFill="1" applyBorder="1" applyAlignment="1">
      <alignment horizontal="center" vertical="center"/>
    </xf>
    <xf numFmtId="3" fontId="60" fillId="36" borderId="30" xfId="0" applyNumberFormat="1" applyFont="1" applyFill="1" applyBorder="1" applyAlignment="1">
      <alignment horizontal="right"/>
    </xf>
    <xf numFmtId="3" fontId="61" fillId="36" borderId="30" xfId="0" applyNumberFormat="1" applyFont="1" applyFill="1" applyBorder="1" applyAlignment="1">
      <alignment horizontal="left" wrapText="1"/>
    </xf>
    <xf numFmtId="0" fontId="13" fillId="36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3" fontId="62" fillId="0" borderId="0" xfId="0" applyNumberFormat="1" applyFont="1" applyAlignment="1">
      <alignment/>
    </xf>
    <xf numFmtId="4" fontId="10" fillId="36" borderId="1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0" fontId="14" fillId="36" borderId="0" xfId="0" applyFont="1" applyFill="1" applyAlignment="1">
      <alignment horizontal="center" vertical="center" wrapText="1"/>
    </xf>
    <xf numFmtId="190" fontId="10" fillId="36" borderId="10" xfId="0" applyNumberFormat="1" applyFont="1" applyFill="1" applyBorder="1" applyAlignment="1">
      <alignment/>
    </xf>
    <xf numFmtId="190" fontId="9" fillId="34" borderId="10" xfId="0" applyNumberFormat="1" applyFont="1" applyFill="1" applyBorder="1" applyAlignment="1">
      <alignment vertical="center"/>
    </xf>
    <xf numFmtId="3" fontId="10" fillId="36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0" fontId="10" fillId="36" borderId="0" xfId="0" applyFont="1" applyFill="1" applyAlignment="1">
      <alignment vertical="center"/>
    </xf>
    <xf numFmtId="190" fontId="0" fillId="36" borderId="10" xfId="49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60" fillId="36" borderId="31" xfId="0" applyNumberFormat="1" applyFont="1" applyFill="1" applyBorder="1" applyAlignment="1">
      <alignment horizontal="center" vertical="center"/>
    </xf>
    <xf numFmtId="3" fontId="61" fillId="36" borderId="32" xfId="0" applyNumberFormat="1" applyFont="1" applyFill="1" applyBorder="1" applyAlignment="1">
      <alignment horizontal="left"/>
    </xf>
    <xf numFmtId="3" fontId="60" fillId="36" borderId="31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4" fillId="36" borderId="0" xfId="0" applyFont="1" applyFill="1" applyAlignment="1">
      <alignment horizontal="center" vertical="center" wrapText="1"/>
    </xf>
    <xf numFmtId="3" fontId="60" fillId="36" borderId="0" xfId="0" applyNumberFormat="1" applyFont="1" applyFill="1" applyBorder="1" applyAlignment="1">
      <alignment horizontal="right"/>
    </xf>
    <xf numFmtId="49" fontId="60" fillId="36" borderId="33" xfId="0" applyNumberFormat="1" applyFont="1" applyFill="1" applyBorder="1" applyAlignment="1">
      <alignment horizontal="center" vertical="center"/>
    </xf>
    <xf numFmtId="49" fontId="60" fillId="36" borderId="28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center" vertical="center"/>
    </xf>
    <xf numFmtId="4" fontId="1" fillId="34" borderId="19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3" fontId="63" fillId="36" borderId="0" xfId="0" applyNumberFormat="1" applyFont="1" applyFill="1" applyBorder="1" applyAlignment="1">
      <alignment horizontal="right"/>
    </xf>
    <xf numFmtId="3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 horizontal="center"/>
    </xf>
    <xf numFmtId="49" fontId="60" fillId="36" borderId="34" xfId="0" applyNumberFormat="1" applyFont="1" applyFill="1" applyBorder="1" applyAlignment="1">
      <alignment horizontal="center" vertical="center"/>
    </xf>
    <xf numFmtId="49" fontId="60" fillId="36" borderId="35" xfId="0" applyNumberFormat="1" applyFont="1" applyFill="1" applyBorder="1" applyAlignment="1">
      <alignment horizontal="center" vertical="center"/>
    </xf>
    <xf numFmtId="3" fontId="61" fillId="36" borderId="36" xfId="0" applyNumberFormat="1" applyFont="1" applyFill="1" applyBorder="1" applyAlignment="1">
      <alignment horizontal="left" wrapText="1"/>
    </xf>
    <xf numFmtId="3" fontId="60" fillId="36" borderId="35" xfId="0" applyNumberFormat="1" applyFont="1" applyFill="1" applyBorder="1" applyAlignment="1">
      <alignment horizontal="right"/>
    </xf>
    <xf numFmtId="0" fontId="64" fillId="36" borderId="0" xfId="0" applyFont="1" applyFill="1" applyAlignment="1">
      <alignment horizontal="center"/>
    </xf>
    <xf numFmtId="3" fontId="64" fillId="36" borderId="0" xfId="0" applyNumberFormat="1" applyFont="1" applyFill="1" applyBorder="1" applyAlignment="1">
      <alignment horizontal="right"/>
    </xf>
    <xf numFmtId="3" fontId="64" fillId="36" borderId="0" xfId="0" applyNumberFormat="1" applyFont="1" applyFill="1" applyAlignment="1">
      <alignment/>
    </xf>
    <xf numFmtId="3" fontId="64" fillId="36" borderId="0" xfId="0" applyNumberFormat="1" applyFont="1" applyFill="1" applyAlignment="1">
      <alignment horizontal="center"/>
    </xf>
    <xf numFmtId="0" fontId="64" fillId="36" borderId="0" xfId="0" applyFont="1" applyFill="1" applyAlignment="1">
      <alignment/>
    </xf>
    <xf numFmtId="3" fontId="0" fillId="36" borderId="28" xfId="0" applyNumberFormat="1" applyFont="1" applyFill="1" applyBorder="1" applyAlignment="1">
      <alignment horizontal="right"/>
    </xf>
    <xf numFmtId="49" fontId="0" fillId="36" borderId="33" xfId="0" applyNumberFormat="1" applyFont="1" applyFill="1" applyBorder="1" applyAlignment="1">
      <alignment horizontal="center" vertical="center"/>
    </xf>
    <xf numFmtId="49" fontId="0" fillId="36" borderId="28" xfId="0" applyNumberFormat="1" applyFont="1" applyFill="1" applyBorder="1" applyAlignment="1">
      <alignment horizontal="center" vertical="center"/>
    </xf>
    <xf numFmtId="3" fontId="39" fillId="36" borderId="30" xfId="0" applyNumberFormat="1" applyFont="1" applyFill="1" applyBorder="1" applyAlignment="1">
      <alignment horizontal="left" wrapText="1"/>
    </xf>
    <xf numFmtId="3" fontId="0" fillId="36" borderId="30" xfId="0" applyNumberFormat="1" applyFont="1" applyFill="1" applyBorder="1" applyAlignment="1">
      <alignment horizontal="right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P\Desktop\UNT-%20PRESUPUESTO%202017\UNT_2017\PORTAL%20DE%20TRANPARENCIA%202017\ANUAL\PORTAL%20DE%20TRANSP%20ANUAL%20PPTO%20D%20INGRESOS%20Y%20GAS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IV TRI"/>
      <sheetName val="INGRES IV TRI"/>
      <sheetName val="2017-G"/>
      <sheetName val="2017-I"/>
      <sheetName val="P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2" max="2" width="42.00390625" style="0" customWidth="1"/>
    <col min="3" max="5" width="13.7109375" style="0" bestFit="1" customWidth="1"/>
    <col min="6" max="7" width="0" style="0" hidden="1" customWidth="1"/>
    <col min="8" max="8" width="13.710937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50" t="s">
        <v>37</v>
      </c>
      <c r="C5" s="150"/>
      <c r="D5" s="150"/>
      <c r="E5" s="150"/>
      <c r="F5" s="150"/>
      <c r="G5" s="150"/>
      <c r="H5" s="150"/>
    </row>
    <row r="6" spans="2:8" ht="12.75">
      <c r="B6" s="150"/>
      <c r="C6" s="150"/>
      <c r="D6" s="150"/>
      <c r="E6" s="150"/>
      <c r="F6" s="150"/>
      <c r="G6" s="150"/>
      <c r="H6" s="150"/>
    </row>
    <row r="7" ht="12.75">
      <c r="B7" s="4" t="s">
        <v>3</v>
      </c>
    </row>
    <row r="8" ht="12.75">
      <c r="B8" s="5"/>
    </row>
    <row r="9" spans="2:8" ht="22.5">
      <c r="B9" s="6" t="s">
        <v>4</v>
      </c>
      <c r="C9" s="7" t="s">
        <v>41</v>
      </c>
      <c r="D9" s="7" t="s">
        <v>42</v>
      </c>
      <c r="E9" s="7" t="s">
        <v>43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11</v>
      </c>
      <c r="C10" s="45">
        <v>61465000</v>
      </c>
      <c r="D10" s="45">
        <v>61925105</v>
      </c>
      <c r="E10" s="45">
        <v>61877153.22000002</v>
      </c>
      <c r="F10" s="10">
        <f>ROUND(E10/C10*100,2)</f>
        <v>100.67</v>
      </c>
      <c r="G10" s="10">
        <f>ROUND(E10/D10*100,2)</f>
        <v>99.92</v>
      </c>
      <c r="H10" s="9">
        <f>D10-E10</f>
        <v>47951.77999997884</v>
      </c>
    </row>
    <row r="11" spans="2:8" ht="12.75">
      <c r="B11" s="11" t="s">
        <v>12</v>
      </c>
      <c r="C11" s="45">
        <v>15197000</v>
      </c>
      <c r="D11" s="45">
        <v>15761496</v>
      </c>
      <c r="E11" s="45">
        <v>15241072.26</v>
      </c>
      <c r="F11" s="10">
        <f>ROUND(E11/C11*100,2)</f>
        <v>100.29</v>
      </c>
      <c r="G11" s="10">
        <f aca="true" t="shared" si="0" ref="G11:G18">ROUND(E11/D11*100,2)</f>
        <v>96.7</v>
      </c>
      <c r="H11" s="9">
        <f aca="true" t="shared" si="1" ref="H11:H16">D11-E11</f>
        <v>520423.7400000002</v>
      </c>
    </row>
    <row r="12" spans="2:8" ht="12.75">
      <c r="B12" s="11" t="s">
        <v>13</v>
      </c>
      <c r="C12" s="45">
        <v>9005000</v>
      </c>
      <c r="D12" s="45">
        <v>7859780</v>
      </c>
      <c r="E12" s="45">
        <v>7657394.749999995</v>
      </c>
      <c r="F12" s="10">
        <f>ROUND(E12/C12*100,2)</f>
        <v>85.03</v>
      </c>
      <c r="G12" s="10">
        <f t="shared" si="0"/>
        <v>97.43</v>
      </c>
      <c r="H12" s="9">
        <f t="shared" si="1"/>
        <v>202385.25000000466</v>
      </c>
    </row>
    <row r="13" spans="2:8" ht="12.75">
      <c r="B13" s="11" t="s">
        <v>14</v>
      </c>
      <c r="C13" s="44" t="s">
        <v>15</v>
      </c>
      <c r="D13" s="44" t="s">
        <v>15</v>
      </c>
      <c r="E13" s="44"/>
      <c r="F13" s="12" t="s">
        <v>15</v>
      </c>
      <c r="G13" s="12" t="s">
        <v>15</v>
      </c>
      <c r="H13" s="12" t="s">
        <v>15</v>
      </c>
    </row>
    <row r="14" spans="2:8" ht="13.5" thickBot="1">
      <c r="B14" s="14" t="s">
        <v>16</v>
      </c>
      <c r="C14" s="44">
        <v>1504000</v>
      </c>
      <c r="D14" s="44">
        <v>3142515</v>
      </c>
      <c r="E14" s="44">
        <v>3032035.6399999997</v>
      </c>
      <c r="F14" s="16">
        <f>ROUND(E14/C14*100,2)</f>
        <v>201.6</v>
      </c>
      <c r="G14" s="16">
        <f t="shared" si="0"/>
        <v>96.48</v>
      </c>
      <c r="H14" s="9">
        <f t="shared" si="1"/>
        <v>110479.36000000034</v>
      </c>
    </row>
    <row r="15" spans="2:8" ht="13.5" thickBot="1">
      <c r="B15" s="17" t="s">
        <v>17</v>
      </c>
      <c r="C15" s="18">
        <f>SUM(C10:C14)</f>
        <v>87171000</v>
      </c>
      <c r="D15" s="19">
        <f>SUM(D10:D14)</f>
        <v>88688896</v>
      </c>
      <c r="E15" s="19">
        <f>SUM(E10:E14)</f>
        <v>87807655.87000002</v>
      </c>
      <c r="F15" s="20">
        <f>ROUND(E15/C15*100,2)</f>
        <v>100.73</v>
      </c>
      <c r="G15" s="21">
        <f t="shared" si="0"/>
        <v>99.01</v>
      </c>
      <c r="H15" s="22">
        <f>SUM(H10:H14)</f>
        <v>881240.129999984</v>
      </c>
    </row>
    <row r="16" spans="2:8" ht="13.5" thickBot="1">
      <c r="B16" s="23" t="s">
        <v>18</v>
      </c>
      <c r="C16" s="24">
        <v>7655345</v>
      </c>
      <c r="D16" s="24">
        <v>10655345</v>
      </c>
      <c r="E16" s="24">
        <v>10299589.44</v>
      </c>
      <c r="F16" s="25">
        <f>ROUND(E16/C16*100,2)</f>
        <v>134.54</v>
      </c>
      <c r="G16" s="25">
        <f t="shared" si="0"/>
        <v>96.66</v>
      </c>
      <c r="H16" s="15">
        <f t="shared" si="1"/>
        <v>355755.5600000005</v>
      </c>
    </row>
    <row r="17" spans="2:8" ht="13.5" thickBot="1">
      <c r="B17" s="26" t="s">
        <v>19</v>
      </c>
      <c r="C17" s="27">
        <f>SUM(C16)</f>
        <v>7655345</v>
      </c>
      <c r="D17" s="19">
        <f>SUM(D16)</f>
        <v>10655345</v>
      </c>
      <c r="E17" s="19">
        <f>SUM(E16)</f>
        <v>10299589.44</v>
      </c>
      <c r="F17" s="20">
        <f>ROUND(E17/C17*100,2)</f>
        <v>134.54</v>
      </c>
      <c r="G17" s="21">
        <f t="shared" si="0"/>
        <v>96.66</v>
      </c>
      <c r="H17" s="22">
        <f>SUM(H16)</f>
        <v>355755.5600000005</v>
      </c>
    </row>
    <row r="18" spans="2:8" ht="13.5" thickBot="1">
      <c r="B18" s="28" t="s">
        <v>20</v>
      </c>
      <c r="C18" s="29">
        <f>C15+C17</f>
        <v>94826345</v>
      </c>
      <c r="D18" s="30">
        <f>D15+D17</f>
        <v>99344241</v>
      </c>
      <c r="E18" s="30">
        <f>E15+E17</f>
        <v>98107245.31000002</v>
      </c>
      <c r="F18" s="31">
        <f>ROUND(E18/C18*100,2)</f>
        <v>103.46</v>
      </c>
      <c r="G18" s="31">
        <f t="shared" si="0"/>
        <v>98.75</v>
      </c>
      <c r="H18" s="30">
        <f>H15+H17</f>
        <v>1236995.6899999846</v>
      </c>
    </row>
    <row r="19" ht="13.5" thickTop="1">
      <c r="D19" s="1"/>
    </row>
    <row r="20" ht="12.75">
      <c r="B20" s="4" t="s">
        <v>21</v>
      </c>
    </row>
    <row r="22" spans="2:8" ht="22.5">
      <c r="B22" s="6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11</v>
      </c>
      <c r="C23" s="9">
        <v>13835500</v>
      </c>
      <c r="D23" s="9">
        <v>15101155</v>
      </c>
      <c r="E23" s="9">
        <v>14700066.33</v>
      </c>
      <c r="F23" s="10">
        <f>ROUND(E23/C23*100,2)</f>
        <v>106.25</v>
      </c>
      <c r="G23" s="10">
        <f>ROUND(E23/D23*100,2)</f>
        <v>97.34</v>
      </c>
      <c r="H23" s="9">
        <f>D23-E23</f>
        <v>401088.6699999999</v>
      </c>
    </row>
    <row r="24" spans="2:8" ht="12.75">
      <c r="B24" s="11" t="s">
        <v>12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</row>
    <row r="25" spans="2:8" ht="12.75">
      <c r="B25" s="11" t="s">
        <v>13</v>
      </c>
      <c r="C25" s="9">
        <v>21509650</v>
      </c>
      <c r="D25" s="9">
        <v>27914746</v>
      </c>
      <c r="E25" s="9">
        <v>23184854.859999996</v>
      </c>
      <c r="F25" s="10">
        <f>ROUND(E25/C25*100,2)</f>
        <v>107.79</v>
      </c>
      <c r="G25" s="10">
        <f>ROUND(E25/D25*100,2)</f>
        <v>83.06</v>
      </c>
      <c r="H25" s="9">
        <f>D25-E25</f>
        <v>4729891.140000004</v>
      </c>
    </row>
    <row r="26" spans="2:8" ht="12.75">
      <c r="B26" s="11" t="s">
        <v>14</v>
      </c>
      <c r="C26" s="12" t="s">
        <v>15</v>
      </c>
      <c r="D26" s="12" t="s">
        <v>15</v>
      </c>
      <c r="E26" s="12" t="s">
        <v>15</v>
      </c>
      <c r="F26" s="12" t="s">
        <v>15</v>
      </c>
      <c r="G26" s="12" t="s">
        <v>15</v>
      </c>
      <c r="H26" s="12" t="s">
        <v>15</v>
      </c>
    </row>
    <row r="27" spans="2:8" ht="13.5" thickBot="1">
      <c r="B27" s="14" t="s">
        <v>16</v>
      </c>
      <c r="C27" s="15">
        <v>1590800</v>
      </c>
      <c r="D27" s="15">
        <v>1704042</v>
      </c>
      <c r="E27" s="15">
        <v>1610710.2300000004</v>
      </c>
      <c r="F27" s="16">
        <f>ROUND(E27/C27*100,2)</f>
        <v>101.25</v>
      </c>
      <c r="G27" s="16">
        <f>ROUND(E27/D27*100,2)</f>
        <v>94.52</v>
      </c>
      <c r="H27" s="9">
        <f>D27-E27</f>
        <v>93331.76999999955</v>
      </c>
    </row>
    <row r="28" spans="2:8" ht="13.5" thickBot="1">
      <c r="B28" s="26" t="s">
        <v>17</v>
      </c>
      <c r="C28" s="19">
        <f>SUM(C23:C27)</f>
        <v>36935950</v>
      </c>
      <c r="D28" s="27">
        <f>SUM(D23:D27)</f>
        <v>44719943</v>
      </c>
      <c r="E28" s="18">
        <f>SUM(E23:E27)</f>
        <v>39495631.42</v>
      </c>
      <c r="F28" s="20">
        <f>ROUND(E28/C28*100,2)</f>
        <v>106.93</v>
      </c>
      <c r="G28" s="21">
        <f>ROUND(E28/D28*100,2)</f>
        <v>88.32</v>
      </c>
      <c r="H28" s="22">
        <f>SUM(H23:H27)</f>
        <v>5224311.580000004</v>
      </c>
    </row>
    <row r="29" spans="2:8" ht="13.5" thickBot="1">
      <c r="B29" s="23" t="s">
        <v>18</v>
      </c>
      <c r="C29" s="24">
        <v>2017700</v>
      </c>
      <c r="D29" s="24">
        <v>3104661</v>
      </c>
      <c r="E29" s="24">
        <v>2639623.2699999996</v>
      </c>
      <c r="F29" s="25">
        <f>ROUND(E29/C29*100,2)</f>
        <v>130.82</v>
      </c>
      <c r="G29" s="25">
        <f>ROUND(E29/D29*100,2)</f>
        <v>85.02</v>
      </c>
      <c r="H29" s="15">
        <f>D29-E29</f>
        <v>465037.73000000045</v>
      </c>
    </row>
    <row r="30" spans="2:8" ht="13.5" thickBot="1">
      <c r="B30" s="26" t="s">
        <v>19</v>
      </c>
      <c r="C30" s="19">
        <f>SUM(C29)</f>
        <v>2017700</v>
      </c>
      <c r="D30" s="19">
        <f>SUM(D29)</f>
        <v>3104661</v>
      </c>
      <c r="E30" s="27">
        <f>SUM(E29)</f>
        <v>2639623.2699999996</v>
      </c>
      <c r="F30" s="32">
        <f>ROUND(E30/C30*100,2)</f>
        <v>130.82</v>
      </c>
      <c r="G30" s="21">
        <f>ROUND(E30/D30*100,2)</f>
        <v>85.02</v>
      </c>
      <c r="H30" s="22">
        <f>SUM(H29)</f>
        <v>465037.73000000045</v>
      </c>
    </row>
    <row r="31" spans="2:8" ht="13.5" thickBot="1">
      <c r="B31" s="28" t="s">
        <v>20</v>
      </c>
      <c r="C31" s="30">
        <f>C28+C30</f>
        <v>38953650</v>
      </c>
      <c r="D31" s="30">
        <f>D28+D30</f>
        <v>47824604</v>
      </c>
      <c r="E31" s="30">
        <f>E28+E30</f>
        <v>42135254.69</v>
      </c>
      <c r="F31" s="31">
        <f>ROUND(E31/C31*100,2)</f>
        <v>108.17</v>
      </c>
      <c r="G31" s="31">
        <f>ROUND(E31/D31*100,2)</f>
        <v>88.1</v>
      </c>
      <c r="H31" s="30">
        <f>H28+H30</f>
        <v>5689349.310000004</v>
      </c>
    </row>
    <row r="32" ht="13.5" thickTop="1"/>
    <row r="33" ht="12.75">
      <c r="B33" s="4" t="s">
        <v>22</v>
      </c>
    </row>
    <row r="35" spans="2:8" ht="22.5">
      <c r="B35" s="6" t="s">
        <v>4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11</v>
      </c>
      <c r="C36" s="12" t="s">
        <v>15</v>
      </c>
      <c r="D36" s="12" t="s">
        <v>15</v>
      </c>
      <c r="E36" s="12" t="s">
        <v>15</v>
      </c>
      <c r="F36" s="12" t="s">
        <v>15</v>
      </c>
      <c r="G36" s="12" t="s">
        <v>15</v>
      </c>
      <c r="H36" s="12" t="s">
        <v>15</v>
      </c>
    </row>
    <row r="37" spans="2:8" ht="12.75">
      <c r="B37" s="11" t="s">
        <v>12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  <c r="H37" s="12" t="s">
        <v>15</v>
      </c>
    </row>
    <row r="38" spans="2:8" ht="12.75">
      <c r="B38" s="11" t="s">
        <v>13</v>
      </c>
      <c r="C38" s="12" t="s">
        <v>15</v>
      </c>
      <c r="D38" s="9">
        <v>5306577</v>
      </c>
      <c r="E38" s="9">
        <v>44654.5</v>
      </c>
      <c r="F38" s="10"/>
      <c r="G38" s="10">
        <f>ROUND(E38/D38*100,2)</f>
        <v>0.84</v>
      </c>
      <c r="H38" s="9">
        <f>D38-E38</f>
        <v>5261922.5</v>
      </c>
    </row>
    <row r="39" spans="2:8" ht="12.75">
      <c r="B39" s="11" t="s">
        <v>14</v>
      </c>
      <c r="C39" s="12" t="s">
        <v>15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</row>
    <row r="40" spans="2:8" ht="13.5" thickBot="1">
      <c r="B40" s="14" t="s">
        <v>16</v>
      </c>
      <c r="C40" s="12" t="s">
        <v>15</v>
      </c>
      <c r="D40" s="15">
        <v>400000</v>
      </c>
      <c r="E40" s="15"/>
      <c r="F40" s="33" t="s">
        <v>15</v>
      </c>
      <c r="G40" s="16">
        <f>ROUND(E40/D40*100,2)</f>
        <v>0</v>
      </c>
      <c r="H40" s="9">
        <f>D40-E40</f>
        <v>400000</v>
      </c>
    </row>
    <row r="41" spans="2:8" ht="13.5" thickBot="1">
      <c r="B41" s="17" t="s">
        <v>17</v>
      </c>
      <c r="C41" s="34" t="s">
        <v>15</v>
      </c>
      <c r="D41" s="19">
        <f>SUM(D36:D40)</f>
        <v>5706577</v>
      </c>
      <c r="E41" s="27">
        <f>SUM(E36:E40)</f>
        <v>44654.5</v>
      </c>
      <c r="F41" s="34" t="s">
        <v>15</v>
      </c>
      <c r="G41" s="35">
        <f>ROUND(E41/D41*100,2)</f>
        <v>0.78</v>
      </c>
      <c r="H41" s="22">
        <f>SUM(H36:H40)</f>
        <v>5661922.5</v>
      </c>
    </row>
    <row r="42" spans="2:8" ht="13.5" thickBot="1">
      <c r="B42" s="23" t="s">
        <v>18</v>
      </c>
      <c r="C42" s="36" t="s">
        <v>15</v>
      </c>
      <c r="D42" s="24">
        <v>37312438</v>
      </c>
      <c r="E42" s="24">
        <v>22416258.01</v>
      </c>
      <c r="F42" s="36" t="s">
        <v>15</v>
      </c>
      <c r="G42" s="37">
        <f>ROUND(E42/D42*100,2)</f>
        <v>60.08</v>
      </c>
      <c r="H42" s="15">
        <f>D42-E42</f>
        <v>14896179.989999998</v>
      </c>
    </row>
    <row r="43" spans="2:8" ht="13.5" thickBot="1">
      <c r="B43" s="17" t="s">
        <v>19</v>
      </c>
      <c r="C43" s="34" t="s">
        <v>15</v>
      </c>
      <c r="D43" s="19">
        <f>SUM(D42)</f>
        <v>37312438</v>
      </c>
      <c r="E43" s="27">
        <f>SUM(E42)</f>
        <v>22416258.01</v>
      </c>
      <c r="F43" s="34" t="s">
        <v>15</v>
      </c>
      <c r="G43" s="38">
        <f>ROUND(E43/D43*100,2)</f>
        <v>60.08</v>
      </c>
      <c r="H43" s="22">
        <f>SUM(H42)</f>
        <v>14896179.989999998</v>
      </c>
    </row>
    <row r="44" spans="2:8" ht="13.5" thickBot="1">
      <c r="B44" s="28" t="s">
        <v>20</v>
      </c>
      <c r="C44" s="39" t="s">
        <v>15</v>
      </c>
      <c r="D44" s="30">
        <f>D41+D43</f>
        <v>43019015</v>
      </c>
      <c r="E44" s="30">
        <f>E41+E43</f>
        <v>22460912.51</v>
      </c>
      <c r="F44" s="40" t="s">
        <v>15</v>
      </c>
      <c r="G44" s="41">
        <f>ROUND(E44/D44*100,2)</f>
        <v>52.21</v>
      </c>
      <c r="H44" s="30">
        <f>H41+H43</f>
        <v>20558102.49</v>
      </c>
    </row>
    <row r="45" ht="13.5" thickTop="1"/>
    <row r="46" ht="12.75">
      <c r="B46" s="4" t="s">
        <v>23</v>
      </c>
    </row>
    <row r="48" spans="2:8" ht="22.5">
      <c r="B48" s="6" t="s">
        <v>4</v>
      </c>
      <c r="C48" s="7" t="s">
        <v>5</v>
      </c>
      <c r="D48" s="7" t="s">
        <v>6</v>
      </c>
      <c r="E48" s="7" t="s">
        <v>7</v>
      </c>
      <c r="F48" s="7" t="s">
        <v>8</v>
      </c>
      <c r="G48" s="7" t="s">
        <v>9</v>
      </c>
      <c r="H48" s="7" t="s">
        <v>10</v>
      </c>
    </row>
    <row r="49" spans="2:8" ht="12.75">
      <c r="B49" s="8" t="s">
        <v>11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  <c r="H49" s="12" t="s">
        <v>15</v>
      </c>
    </row>
    <row r="50" spans="2:8" ht="12.75">
      <c r="B50" s="11" t="s">
        <v>12</v>
      </c>
      <c r="C50" s="12" t="s">
        <v>15</v>
      </c>
      <c r="D50" s="12" t="s">
        <v>15</v>
      </c>
      <c r="E50" s="12" t="s">
        <v>15</v>
      </c>
      <c r="F50" s="12" t="s">
        <v>15</v>
      </c>
      <c r="G50" s="12" t="s">
        <v>15</v>
      </c>
      <c r="H50" s="12" t="s">
        <v>15</v>
      </c>
    </row>
    <row r="51" spans="2:8" ht="12.75">
      <c r="B51" s="11" t="s">
        <v>13</v>
      </c>
      <c r="C51" s="9">
        <v>6636504</v>
      </c>
      <c r="D51" s="9">
        <v>7137163</v>
      </c>
      <c r="E51" s="9">
        <v>768310.62</v>
      </c>
      <c r="F51" s="10">
        <f>ROUND(E51/C51*100,2)</f>
        <v>11.58</v>
      </c>
      <c r="G51" s="10">
        <f>ROUND(E51/D51*100,2)</f>
        <v>10.76</v>
      </c>
      <c r="H51" s="9">
        <f>D51-E51</f>
        <v>6368852.38</v>
      </c>
    </row>
    <row r="52" spans="2:8" ht="12.75">
      <c r="B52" s="11" t="s">
        <v>14</v>
      </c>
      <c r="C52" s="12" t="s">
        <v>15</v>
      </c>
      <c r="D52" s="12" t="s">
        <v>15</v>
      </c>
      <c r="E52" s="12" t="s">
        <v>15</v>
      </c>
      <c r="F52" s="12" t="s">
        <v>15</v>
      </c>
      <c r="G52" s="12" t="s">
        <v>15</v>
      </c>
      <c r="H52" s="12" t="s">
        <v>15</v>
      </c>
    </row>
    <row r="53" spans="2:8" ht="13.5" thickBot="1">
      <c r="B53" s="14" t="s">
        <v>16</v>
      </c>
      <c r="C53" s="15">
        <v>200000</v>
      </c>
      <c r="D53" s="15">
        <v>200000</v>
      </c>
      <c r="E53" s="15">
        <v>93840</v>
      </c>
      <c r="F53" s="16">
        <f>ROUND(E53/C53*100,2)</f>
        <v>46.92</v>
      </c>
      <c r="G53" s="16">
        <f>ROUND(E53/D53*100,2)</f>
        <v>46.92</v>
      </c>
      <c r="H53" s="15">
        <f>D53-E53</f>
        <v>106160</v>
      </c>
    </row>
    <row r="54" spans="2:8" ht="13.5" thickBot="1">
      <c r="B54" s="26" t="s">
        <v>17</v>
      </c>
      <c r="C54" s="19">
        <f>SUM(C49:C53)</f>
        <v>6836504</v>
      </c>
      <c r="D54" s="19">
        <f>SUM(D49:D53)</f>
        <v>7337163</v>
      </c>
      <c r="E54" s="19">
        <f>SUM(E49:E53)</f>
        <v>862150.62</v>
      </c>
      <c r="F54" s="20">
        <f>ROUND(E54/C54*100,2)</f>
        <v>12.61</v>
      </c>
      <c r="G54" s="20">
        <f>ROUND(E54/D54*100,2)</f>
        <v>11.75</v>
      </c>
      <c r="H54" s="42">
        <f>SUM(H49:H53)</f>
        <v>6475012.38</v>
      </c>
    </row>
    <row r="55" spans="2:8" ht="13.5" thickBot="1">
      <c r="B55" s="23" t="s">
        <v>18</v>
      </c>
      <c r="C55" s="24">
        <v>8270935</v>
      </c>
      <c r="D55" s="24">
        <v>14029127</v>
      </c>
      <c r="E55" s="24">
        <v>1291711.16</v>
      </c>
      <c r="F55" s="25">
        <f>ROUND(E55/C55*100,2)</f>
        <v>15.62</v>
      </c>
      <c r="G55" s="25">
        <f>ROUND(E55/D55*100,2)</f>
        <v>9.21</v>
      </c>
      <c r="H55" s="24">
        <f>D55-E55</f>
        <v>12737415.84</v>
      </c>
    </row>
    <row r="56" spans="2:8" ht="13.5" thickBot="1">
      <c r="B56" s="26" t="s">
        <v>19</v>
      </c>
      <c r="C56" s="19">
        <f>SUM(C55)</f>
        <v>8270935</v>
      </c>
      <c r="D56" s="19">
        <f>SUM(D55)</f>
        <v>14029127</v>
      </c>
      <c r="E56" s="19">
        <f>SUM(E55)</f>
        <v>1291711.16</v>
      </c>
      <c r="F56" s="20">
        <f>ROUND(E56/C56*100,2)</f>
        <v>15.62</v>
      </c>
      <c r="G56" s="20">
        <f>ROUND(E56/D56*100,2)</f>
        <v>9.21</v>
      </c>
      <c r="H56" s="42">
        <f>SUM(H55)</f>
        <v>12737415.84</v>
      </c>
    </row>
    <row r="57" spans="2:8" ht="13.5" thickBot="1">
      <c r="B57" s="28" t="s">
        <v>20</v>
      </c>
      <c r="C57" s="30">
        <f>C54+C56</f>
        <v>15107439</v>
      </c>
      <c r="D57" s="30">
        <f>D54+D56</f>
        <v>21366290</v>
      </c>
      <c r="E57" s="30">
        <f>E54+E56</f>
        <v>2153861.78</v>
      </c>
      <c r="F57" s="43">
        <f>ROUND(E57/C57*100,2)</f>
        <v>14.26</v>
      </c>
      <c r="G57" s="43">
        <f>ROUND(E57/D57*100,2)</f>
        <v>10.08</v>
      </c>
      <c r="H57" s="30">
        <f>H54+H56</f>
        <v>19212428.22</v>
      </c>
    </row>
    <row r="58" ht="13.5" thickTop="1"/>
    <row r="61" spans="2:8" ht="12.75">
      <c r="B61" s="150" t="s">
        <v>38</v>
      </c>
      <c r="C61" s="150"/>
      <c r="D61" s="150"/>
      <c r="E61" s="150"/>
      <c r="F61" s="150"/>
      <c r="G61" s="150"/>
      <c r="H61" s="150"/>
    </row>
    <row r="62" spans="2:8" ht="34.5" customHeight="1">
      <c r="B62" s="150"/>
      <c r="C62" s="150"/>
      <c r="D62" s="150"/>
      <c r="E62" s="150"/>
      <c r="F62" s="150"/>
      <c r="G62" s="150"/>
      <c r="H62" s="150"/>
    </row>
    <row r="63" ht="12.75">
      <c r="B63" s="4" t="s">
        <v>24</v>
      </c>
    </row>
    <row r="65" spans="2:8" ht="33.75">
      <c r="B65" s="6" t="s">
        <v>4</v>
      </c>
      <c r="C65" s="7" t="s">
        <v>5</v>
      </c>
      <c r="D65" s="7" t="s">
        <v>25</v>
      </c>
      <c r="E65" s="7" t="s">
        <v>7</v>
      </c>
      <c r="F65" s="7" t="s">
        <v>8</v>
      </c>
      <c r="G65" s="7" t="s">
        <v>9</v>
      </c>
      <c r="H65" s="7" t="s">
        <v>10</v>
      </c>
    </row>
    <row r="66" spans="2:8" ht="12.75">
      <c r="B66" s="8" t="s">
        <v>11</v>
      </c>
      <c r="C66" s="44">
        <f>+C10+C23</f>
        <v>75300500</v>
      </c>
      <c r="D66" s="44">
        <f>+D10+D23</f>
        <v>77026260</v>
      </c>
      <c r="E66" s="44">
        <f>+E10+E23</f>
        <v>76577219.55000003</v>
      </c>
      <c r="F66" s="10">
        <f>ROUND(E66/C66*100,2)</f>
        <v>101.7</v>
      </c>
      <c r="G66" s="10">
        <f>ROUND(E66/D66*100,2)</f>
        <v>99.42</v>
      </c>
      <c r="H66" s="9">
        <f aca="true" t="shared" si="2" ref="H66:H72">D66-E66</f>
        <v>449040.4499999732</v>
      </c>
    </row>
    <row r="67" spans="2:8" ht="12.75">
      <c r="B67" s="11" t="s">
        <v>12</v>
      </c>
      <c r="C67" s="44">
        <f>+C11</f>
        <v>15197000</v>
      </c>
      <c r="D67" s="44">
        <f>+D11</f>
        <v>15761496</v>
      </c>
      <c r="E67" s="44">
        <f>+E11</f>
        <v>15241072.26</v>
      </c>
      <c r="F67" s="10">
        <f>ROUND(E67/C67*100,2)</f>
        <v>100.29</v>
      </c>
      <c r="G67" s="10">
        <f>ROUND(E67/D67*100,2)</f>
        <v>96.7</v>
      </c>
      <c r="H67" s="9">
        <f t="shared" si="2"/>
        <v>520423.7400000002</v>
      </c>
    </row>
    <row r="68" spans="2:8" ht="12.75">
      <c r="B68" s="11" t="s">
        <v>13</v>
      </c>
      <c r="C68" s="45">
        <f>+C12+C25+C51</f>
        <v>37151154</v>
      </c>
      <c r="D68" s="45">
        <f>+D12+D25+D38+D51</f>
        <v>48218266</v>
      </c>
      <c r="E68" s="45">
        <f>+E12+E25+E38+E51</f>
        <v>31655214.729999993</v>
      </c>
      <c r="F68" s="10">
        <f>ROUND(E68/C68*100,2)</f>
        <v>85.21</v>
      </c>
      <c r="G68" s="10">
        <f>ROUND(E68/D68*100,2)</f>
        <v>65.65</v>
      </c>
      <c r="H68" s="9">
        <f t="shared" si="2"/>
        <v>16563051.270000007</v>
      </c>
    </row>
    <row r="69" spans="2:8" ht="12.75">
      <c r="B69" s="11" t="s">
        <v>14</v>
      </c>
      <c r="C69" s="44"/>
      <c r="D69" s="44"/>
      <c r="E69" s="44"/>
      <c r="F69" s="12" t="s">
        <v>15</v>
      </c>
      <c r="G69" s="12" t="s">
        <v>15</v>
      </c>
      <c r="H69" s="9">
        <f t="shared" si="2"/>
        <v>0</v>
      </c>
    </row>
    <row r="70" spans="2:8" ht="13.5" thickBot="1">
      <c r="B70" s="14" t="s">
        <v>16</v>
      </c>
      <c r="C70" s="46">
        <f>+C14+C27+C53</f>
        <v>3294800</v>
      </c>
      <c r="D70" s="46">
        <f>+D14+D27+D40+D53</f>
        <v>5446557</v>
      </c>
      <c r="E70" s="46">
        <f>+E14+E27+E40+E53</f>
        <v>4736585.87</v>
      </c>
      <c r="F70" s="16">
        <f>ROUND(E70/C70*100,2)</f>
        <v>143.76</v>
      </c>
      <c r="G70" s="16">
        <f>ROUND(E70/D70*100,2)</f>
        <v>86.96</v>
      </c>
      <c r="H70" s="9">
        <f t="shared" si="2"/>
        <v>709971.1299999999</v>
      </c>
    </row>
    <row r="71" spans="2:8" ht="13.5" thickBot="1">
      <c r="B71" s="26" t="s">
        <v>17</v>
      </c>
      <c r="C71" s="19">
        <f>SUM(C66:C70)</f>
        <v>130943454</v>
      </c>
      <c r="D71" s="47">
        <f>SUM(D66:D70)</f>
        <v>146452579</v>
      </c>
      <c r="E71" s="47">
        <f>SUM(E66:E70)</f>
        <v>128210092.41000003</v>
      </c>
      <c r="F71" s="20">
        <f>ROUND(E71/C71*100,2)</f>
        <v>97.91</v>
      </c>
      <c r="G71" s="20">
        <f>ROUND(E71/D71*100,2)</f>
        <v>87.54</v>
      </c>
      <c r="H71" s="42">
        <f>SUM(H66:H70)</f>
        <v>18242486.589999977</v>
      </c>
    </row>
    <row r="72" spans="2:8" ht="13.5" thickBot="1">
      <c r="B72" s="23" t="s">
        <v>18</v>
      </c>
      <c r="C72" s="24">
        <f>+C16+C29+C55</f>
        <v>17943980</v>
      </c>
      <c r="D72" s="48">
        <f>+D16+D29+D42+D55</f>
        <v>65101571</v>
      </c>
      <c r="E72" s="48">
        <f>+E16+E29+E42+E55</f>
        <v>36647181.879999995</v>
      </c>
      <c r="F72" s="25">
        <f>ROUND(E72/C72*100,2)</f>
        <v>204.23</v>
      </c>
      <c r="G72" s="25">
        <f>ROUND(E72/D72*100,2)</f>
        <v>56.29</v>
      </c>
      <c r="H72" s="9">
        <f t="shared" si="2"/>
        <v>28454389.120000005</v>
      </c>
    </row>
    <row r="73" spans="2:8" ht="13.5" thickBot="1">
      <c r="B73" s="26" t="s">
        <v>19</v>
      </c>
      <c r="C73" s="19">
        <f>SUM(C72)</f>
        <v>17943980</v>
      </c>
      <c r="D73" s="47">
        <f>SUM(D72)</f>
        <v>65101571</v>
      </c>
      <c r="E73" s="47">
        <f>SUM(E72)</f>
        <v>36647181.879999995</v>
      </c>
      <c r="F73" s="20">
        <f>ROUND(E73/C73*100,2)</f>
        <v>204.23</v>
      </c>
      <c r="G73" s="20">
        <f>ROUND(E73/D73*100,2)</f>
        <v>56.29</v>
      </c>
      <c r="H73" s="42">
        <f>SUM(H72)</f>
        <v>28454389.120000005</v>
      </c>
    </row>
    <row r="74" spans="2:8" ht="13.5" thickBot="1">
      <c r="B74" s="28" t="s">
        <v>20</v>
      </c>
      <c r="C74" s="30">
        <f>C71+C73</f>
        <v>148887434</v>
      </c>
      <c r="D74" s="49">
        <f>D71+D73</f>
        <v>211554150</v>
      </c>
      <c r="E74" s="49">
        <f>E71+E73</f>
        <v>164857274.29000002</v>
      </c>
      <c r="F74" s="43">
        <f>ROUND(E74/C74*100,2)</f>
        <v>110.73</v>
      </c>
      <c r="G74" s="43">
        <f>ROUND(E74/D74*100,2)</f>
        <v>77.93</v>
      </c>
      <c r="H74" s="30">
        <f>H71+H73</f>
        <v>46696875.70999998</v>
      </c>
    </row>
    <row r="75" ht="13.5" thickTop="1"/>
  </sheetData>
  <sheetProtection/>
  <mergeCells count="2">
    <mergeCell ref="B5:H6"/>
    <mergeCell ref="B61:H62"/>
  </mergeCells>
  <printOptions/>
  <pageMargins left="0.28" right="0.44" top="0.57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H58"/>
  <sheetViews>
    <sheetView showGridLines="0" zoomScalePageLayoutView="0" workbookViewId="0" topLeftCell="A1">
      <selection activeCell="B26" sqref="B26"/>
    </sheetView>
  </sheetViews>
  <sheetFormatPr defaultColWidth="11.421875" defaultRowHeight="12.75"/>
  <cols>
    <col min="2" max="2" width="44.28125" style="0" bestFit="1" customWidth="1"/>
    <col min="3" max="3" width="12.7109375" style="0" bestFit="1" customWidth="1"/>
    <col min="4" max="5" width="13.7109375" style="0" bestFit="1" customWidth="1"/>
    <col min="6" max="7" width="0" style="0" hidden="1" customWidth="1"/>
    <col min="8" max="8" width="13.2812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50" t="s">
        <v>40</v>
      </c>
      <c r="C5" s="150"/>
      <c r="D5" s="150"/>
      <c r="E5" s="150"/>
      <c r="F5" s="150"/>
      <c r="G5" s="150"/>
      <c r="H5" s="150"/>
    </row>
    <row r="6" spans="2:8" ht="12.75">
      <c r="B6" s="150"/>
      <c r="C6" s="150"/>
      <c r="D6" s="150"/>
      <c r="E6" s="150"/>
      <c r="F6" s="150"/>
      <c r="G6" s="150"/>
      <c r="H6" s="150"/>
    </row>
    <row r="7" ht="12.75">
      <c r="B7" s="4" t="s">
        <v>26</v>
      </c>
    </row>
    <row r="8" ht="12.75">
      <c r="B8" s="5"/>
    </row>
    <row r="9" spans="2:8" ht="22.5">
      <c r="B9" s="6" t="s">
        <v>27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28</v>
      </c>
      <c r="C10" s="45">
        <v>101033</v>
      </c>
      <c r="D10" s="45">
        <v>101033</v>
      </c>
      <c r="E10" s="45">
        <v>83511.81</v>
      </c>
      <c r="F10" s="10">
        <f>ROUND(E10/C10*100,2)</f>
        <v>82.66</v>
      </c>
      <c r="G10" s="10">
        <f>ROUND(E10/D10*100,2)</f>
        <v>82.66</v>
      </c>
      <c r="H10" s="45">
        <f>D10-E10</f>
        <v>17521.190000000002</v>
      </c>
    </row>
    <row r="11" spans="2:8" ht="12.75">
      <c r="B11" s="11" t="s">
        <v>29</v>
      </c>
      <c r="C11" s="45">
        <v>21264982</v>
      </c>
      <c r="D11" s="45">
        <v>21264982</v>
      </c>
      <c r="E11" s="45">
        <v>22402581.270000003</v>
      </c>
      <c r="F11" s="10">
        <f>ROUND(E11/C11*100,2)</f>
        <v>105.35</v>
      </c>
      <c r="G11" s="10">
        <f>ROUND(E11/D11*100,2)</f>
        <v>105.35</v>
      </c>
      <c r="H11" s="45">
        <f aca="true" t="shared" si="0" ref="H11:H17">D11-E11</f>
        <v>-1137599.2700000033</v>
      </c>
    </row>
    <row r="12" spans="2:8" ht="12.75">
      <c r="B12" s="11" t="s">
        <v>30</v>
      </c>
      <c r="C12" s="45">
        <v>17502671</v>
      </c>
      <c r="D12" s="45">
        <v>17502671</v>
      </c>
      <c r="E12" s="45">
        <v>16985673.77</v>
      </c>
      <c r="F12" s="10">
        <f>ROUND(E12/C12*100,2)</f>
        <v>97.05</v>
      </c>
      <c r="G12" s="10">
        <f>ROUND(E12/D12*100,2)</f>
        <v>97.05</v>
      </c>
      <c r="H12" s="45">
        <f t="shared" si="0"/>
        <v>516997.23000000045</v>
      </c>
    </row>
    <row r="13" spans="2:8" ht="12.75">
      <c r="B13" s="11" t="s">
        <v>31</v>
      </c>
      <c r="C13" s="12"/>
      <c r="D13" s="12"/>
      <c r="E13" s="12"/>
      <c r="F13" s="12"/>
      <c r="G13" s="12"/>
      <c r="H13" s="44"/>
    </row>
    <row r="14" spans="2:8" ht="12.75">
      <c r="B14" s="53" t="s">
        <v>32</v>
      </c>
      <c r="C14" s="12"/>
      <c r="D14" s="12"/>
      <c r="E14" s="12"/>
      <c r="F14" s="12"/>
      <c r="G14" s="12"/>
      <c r="H14" s="44"/>
    </row>
    <row r="15" spans="2:8" ht="12.75">
      <c r="B15" s="53" t="s">
        <v>33</v>
      </c>
      <c r="C15" s="54">
        <v>84219</v>
      </c>
      <c r="D15" s="54">
        <v>84219</v>
      </c>
      <c r="E15" s="54">
        <v>144480.11</v>
      </c>
      <c r="F15" s="10">
        <f>ROUND(E15/C15*100,2)</f>
        <v>171.55</v>
      </c>
      <c r="G15" s="10">
        <f>ROUND(E15/D15*100,2)</f>
        <v>171.55</v>
      </c>
      <c r="H15" s="45">
        <f t="shared" si="0"/>
        <v>-60261.109999999986</v>
      </c>
    </row>
    <row r="16" spans="2:8" ht="12.75">
      <c r="B16" s="11" t="s">
        <v>34</v>
      </c>
      <c r="C16" s="44">
        <v>745</v>
      </c>
      <c r="D16" s="44">
        <v>745</v>
      </c>
      <c r="E16" s="44">
        <v>0</v>
      </c>
      <c r="F16" s="10"/>
      <c r="G16" s="10"/>
      <c r="H16" s="45">
        <f t="shared" si="0"/>
        <v>745</v>
      </c>
    </row>
    <row r="17" spans="2:8" ht="12.75">
      <c r="B17" s="61" t="s">
        <v>35</v>
      </c>
      <c r="C17" s="55">
        <v>0</v>
      </c>
      <c r="D17" s="55">
        <v>8870954</v>
      </c>
      <c r="E17" s="55">
        <v>5816446.77</v>
      </c>
      <c r="F17" s="62"/>
      <c r="G17" s="62">
        <f>ROUND(E17/D17*100,2)</f>
        <v>65.57</v>
      </c>
      <c r="H17" s="52">
        <f t="shared" si="0"/>
        <v>3054507.2300000004</v>
      </c>
    </row>
    <row r="18" spans="2:8" ht="13.5" thickBot="1">
      <c r="B18" s="28" t="s">
        <v>20</v>
      </c>
      <c r="C18" s="56">
        <f>SUM(C10:C17)</f>
        <v>38953650</v>
      </c>
      <c r="D18" s="56">
        <f>SUM(D10:D17)</f>
        <v>47824604</v>
      </c>
      <c r="E18" s="56">
        <f>SUM(E10:E17)</f>
        <v>45432693.730000004</v>
      </c>
      <c r="F18" s="57">
        <f>ROUND(E18/C18*100,2)</f>
        <v>116.63</v>
      </c>
      <c r="G18" s="58">
        <f>ROUND(E18/D18*100,2)</f>
        <v>95</v>
      </c>
      <c r="H18" s="59">
        <f>SUM(H10:H17)</f>
        <v>2391910.2699999977</v>
      </c>
    </row>
    <row r="19" ht="13.5" thickTop="1"/>
    <row r="20" ht="12.75">
      <c r="B20" s="4" t="s">
        <v>22</v>
      </c>
    </row>
    <row r="21" ht="12.75">
      <c r="B21" s="5"/>
    </row>
    <row r="22" spans="2:8" ht="22.5">
      <c r="B22" s="6" t="s">
        <v>27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28</v>
      </c>
      <c r="C23" s="45"/>
      <c r="D23" s="45"/>
      <c r="E23" s="45"/>
      <c r="F23" s="10"/>
      <c r="G23" s="10"/>
      <c r="H23" s="45"/>
    </row>
    <row r="24" spans="2:8" ht="12.75">
      <c r="B24" s="11" t="s">
        <v>29</v>
      </c>
      <c r="C24" s="45"/>
      <c r="D24" s="45"/>
      <c r="E24" s="45"/>
      <c r="F24" s="10"/>
      <c r="G24" s="10"/>
      <c r="H24" s="45"/>
    </row>
    <row r="25" spans="2:8" ht="12.75">
      <c r="B25" s="11" t="s">
        <v>30</v>
      </c>
      <c r="C25" s="45"/>
      <c r="D25" s="45"/>
      <c r="E25" s="45"/>
      <c r="F25" s="10"/>
      <c r="G25" s="10"/>
      <c r="H25" s="45"/>
    </row>
    <row r="26" spans="2:8" ht="12.75">
      <c r="B26" s="11" t="s">
        <v>31</v>
      </c>
      <c r="C26" s="44"/>
      <c r="D26" s="44">
        <v>29000</v>
      </c>
      <c r="E26" s="44">
        <v>44000</v>
      </c>
      <c r="F26" s="12" t="s">
        <v>15</v>
      </c>
      <c r="G26" s="12" t="s">
        <v>15</v>
      </c>
      <c r="H26" s="45">
        <f>D26-E26</f>
        <v>-15000</v>
      </c>
    </row>
    <row r="27" spans="2:8" ht="12.75">
      <c r="B27" s="53" t="s">
        <v>32</v>
      </c>
      <c r="C27" s="54"/>
      <c r="D27" s="54"/>
      <c r="E27" s="54"/>
      <c r="F27" s="33"/>
      <c r="G27" s="33"/>
      <c r="H27" s="44"/>
    </row>
    <row r="28" spans="2:8" ht="12.75">
      <c r="B28" s="53" t="s">
        <v>33</v>
      </c>
      <c r="C28" s="54"/>
      <c r="D28" s="54"/>
      <c r="E28" s="54"/>
      <c r="F28" s="10"/>
      <c r="G28" s="10"/>
      <c r="H28" s="45">
        <f>D28-E28</f>
        <v>0</v>
      </c>
    </row>
    <row r="29" spans="2:8" ht="12.75">
      <c r="B29" s="11" t="s">
        <v>34</v>
      </c>
      <c r="C29" s="44"/>
      <c r="D29" s="44"/>
      <c r="E29" s="44"/>
      <c r="F29" s="12" t="s">
        <v>15</v>
      </c>
      <c r="G29" s="12" t="s">
        <v>15</v>
      </c>
      <c r="H29" s="44"/>
    </row>
    <row r="30" spans="2:8" s="3" customFormat="1" ht="12.75">
      <c r="B30" s="61" t="s">
        <v>35</v>
      </c>
      <c r="C30" s="51"/>
      <c r="D30" s="51">
        <v>42990015</v>
      </c>
      <c r="E30" s="51">
        <v>53119907.65</v>
      </c>
      <c r="F30" s="13" t="s">
        <v>15</v>
      </c>
      <c r="G30" s="13" t="s">
        <v>15</v>
      </c>
      <c r="H30" s="52">
        <f>D30-E30</f>
        <v>-10129892.649999999</v>
      </c>
    </row>
    <row r="31" spans="2:8" ht="13.5" thickBot="1">
      <c r="B31" s="28" t="s">
        <v>20</v>
      </c>
      <c r="C31" s="59"/>
      <c r="D31" s="59">
        <f>SUM(D23:D30)</f>
        <v>43019015</v>
      </c>
      <c r="E31" s="59">
        <f>SUM(E23:E30)</f>
        <v>53163907.65</v>
      </c>
      <c r="F31" s="58"/>
      <c r="G31" s="58"/>
      <c r="H31" s="59">
        <f>SUM(H23:H30)</f>
        <v>-10144892.649999999</v>
      </c>
    </row>
    <row r="32" ht="13.5" thickTop="1"/>
    <row r="33" ht="12.75">
      <c r="B33" s="4" t="s">
        <v>23</v>
      </c>
    </row>
    <row r="34" ht="12.75">
      <c r="B34" s="5"/>
    </row>
    <row r="35" spans="2:8" ht="22.5">
      <c r="B35" s="6" t="s">
        <v>27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28</v>
      </c>
      <c r="C36" s="45"/>
      <c r="D36" s="45"/>
      <c r="E36" s="45"/>
      <c r="F36" s="10"/>
      <c r="G36" s="10"/>
      <c r="H36" s="45"/>
    </row>
    <row r="37" spans="2:8" ht="12.75">
      <c r="B37" s="11" t="s">
        <v>29</v>
      </c>
      <c r="C37" s="45"/>
      <c r="D37" s="45"/>
      <c r="E37" s="45"/>
      <c r="F37" s="10"/>
      <c r="G37" s="10"/>
      <c r="H37" s="45"/>
    </row>
    <row r="38" spans="2:8" ht="12.75">
      <c r="B38" s="11" t="s">
        <v>30</v>
      </c>
      <c r="C38" s="45"/>
      <c r="D38" s="45"/>
      <c r="E38" s="45"/>
      <c r="F38" s="10"/>
      <c r="G38" s="10"/>
      <c r="H38" s="45"/>
    </row>
    <row r="39" spans="2:8" ht="12.75">
      <c r="B39" s="11" t="s">
        <v>31</v>
      </c>
      <c r="C39" s="44">
        <v>15107439</v>
      </c>
      <c r="D39" s="44">
        <v>7865631</v>
      </c>
      <c r="E39" s="44">
        <v>10144986.930000002</v>
      </c>
      <c r="F39" s="10">
        <f>ROUND(E39/C39*100,2)</f>
        <v>67.15</v>
      </c>
      <c r="G39" s="10">
        <f>ROUND(E39/D39*100,2)</f>
        <v>128.98</v>
      </c>
      <c r="H39" s="45">
        <f>D39-E39</f>
        <v>-2279355.9300000016</v>
      </c>
    </row>
    <row r="40" spans="2:8" ht="12.75">
      <c r="B40" s="53" t="s">
        <v>32</v>
      </c>
      <c r="C40" s="54"/>
      <c r="D40" s="54"/>
      <c r="E40" s="54"/>
      <c r="F40" s="33"/>
      <c r="G40" s="33"/>
      <c r="H40" s="44"/>
    </row>
    <row r="41" spans="2:8" ht="12.75">
      <c r="B41" s="53" t="s">
        <v>33</v>
      </c>
      <c r="C41" s="54"/>
      <c r="D41" s="54"/>
      <c r="E41" s="54">
        <v>645672.9</v>
      </c>
      <c r="F41" s="10"/>
      <c r="G41" s="10"/>
      <c r="H41" s="45">
        <f>D41-E41</f>
        <v>-645672.9</v>
      </c>
    </row>
    <row r="42" spans="2:8" ht="12.75">
      <c r="B42" s="11" t="s">
        <v>34</v>
      </c>
      <c r="C42" s="44"/>
      <c r="D42" s="44"/>
      <c r="E42" s="44"/>
      <c r="F42" s="10"/>
      <c r="G42" s="10"/>
      <c r="H42" s="45"/>
    </row>
    <row r="43" spans="2:8" ht="12.75">
      <c r="B43" s="60" t="s">
        <v>35</v>
      </c>
      <c r="C43" s="44"/>
      <c r="D43" s="44">
        <v>13500659</v>
      </c>
      <c r="E43" s="44">
        <v>24912029.09</v>
      </c>
      <c r="F43" s="10"/>
      <c r="G43" s="10"/>
      <c r="H43" s="45">
        <f>D43-E43</f>
        <v>-11411370.09</v>
      </c>
    </row>
    <row r="44" spans="2:8" ht="13.5" thickBot="1">
      <c r="B44" s="28" t="s">
        <v>20</v>
      </c>
      <c r="C44" s="59">
        <f>SUM(C36:C43)</f>
        <v>15107439</v>
      </c>
      <c r="D44" s="59">
        <f>SUM(D36:D43)</f>
        <v>21366290</v>
      </c>
      <c r="E44" s="59">
        <f>SUM(E36:E43)</f>
        <v>35702688.92</v>
      </c>
      <c r="F44" s="58">
        <f>ROUND(E44/C44*100,2)</f>
        <v>236.33</v>
      </c>
      <c r="G44" s="58">
        <f>ROUND(E44/D44*100,2)</f>
        <v>167.1</v>
      </c>
      <c r="H44" s="59">
        <f>SUM(H36:H43)</f>
        <v>-14336398.920000002</v>
      </c>
    </row>
    <row r="45" ht="13.5" thickTop="1"/>
    <row r="46" spans="2:8" ht="12.75">
      <c r="B46" s="150" t="s">
        <v>39</v>
      </c>
      <c r="C46" s="150"/>
      <c r="D46" s="150"/>
      <c r="E46" s="150"/>
      <c r="F46" s="150"/>
      <c r="G46" s="150"/>
      <c r="H46" s="150"/>
    </row>
    <row r="47" spans="2:8" ht="33" customHeight="1">
      <c r="B47" s="150"/>
      <c r="C47" s="150"/>
      <c r="D47" s="150"/>
      <c r="E47" s="150"/>
      <c r="F47" s="150"/>
      <c r="G47" s="150"/>
      <c r="H47" s="150"/>
    </row>
    <row r="48" ht="12.75">
      <c r="B48" s="4" t="s">
        <v>36</v>
      </c>
    </row>
    <row r="49" spans="2:8" ht="22.5">
      <c r="B49" s="6" t="s">
        <v>27</v>
      </c>
      <c r="C49" s="7" t="s">
        <v>5</v>
      </c>
      <c r="D49" s="7" t="s">
        <v>6</v>
      </c>
      <c r="E49" s="7" t="s">
        <v>7</v>
      </c>
      <c r="F49" s="7" t="s">
        <v>8</v>
      </c>
      <c r="G49" s="7" t="s">
        <v>9</v>
      </c>
      <c r="H49" s="7" t="s">
        <v>10</v>
      </c>
    </row>
    <row r="50" spans="2:8" ht="12.75">
      <c r="B50" s="8" t="s">
        <v>28</v>
      </c>
      <c r="C50" s="45">
        <f aca="true" t="shared" si="1" ref="C50:E57">+C10+C23+C36</f>
        <v>101033</v>
      </c>
      <c r="D50" s="45">
        <f t="shared" si="1"/>
        <v>101033</v>
      </c>
      <c r="E50" s="45">
        <f t="shared" si="1"/>
        <v>83511.81</v>
      </c>
      <c r="F50" s="10">
        <f>ROUND(E50/C50*100,2)</f>
        <v>82.66</v>
      </c>
      <c r="G50" s="10">
        <f>ROUND(E50/D50*100,2)</f>
        <v>82.66</v>
      </c>
      <c r="H50" s="45">
        <f aca="true" t="shared" si="2" ref="H50:H57">D50-E50</f>
        <v>17521.190000000002</v>
      </c>
    </row>
    <row r="51" spans="2:8" ht="12.75">
      <c r="B51" s="11" t="s">
        <v>29</v>
      </c>
      <c r="C51" s="45">
        <f t="shared" si="1"/>
        <v>21264982</v>
      </c>
      <c r="D51" s="45">
        <f t="shared" si="1"/>
        <v>21264982</v>
      </c>
      <c r="E51" s="45">
        <f t="shared" si="1"/>
        <v>22402581.270000003</v>
      </c>
      <c r="F51" s="10">
        <f>ROUND(E51/C51*100,2)</f>
        <v>105.35</v>
      </c>
      <c r="G51" s="10">
        <f>ROUND(E51/D51*100,2)</f>
        <v>105.35</v>
      </c>
      <c r="H51" s="45">
        <f t="shared" si="2"/>
        <v>-1137599.2700000033</v>
      </c>
    </row>
    <row r="52" spans="2:8" ht="12.75">
      <c r="B52" s="11" t="s">
        <v>30</v>
      </c>
      <c r="C52" s="45">
        <f t="shared" si="1"/>
        <v>17502671</v>
      </c>
      <c r="D52" s="45">
        <f t="shared" si="1"/>
        <v>17502671</v>
      </c>
      <c r="E52" s="45">
        <f t="shared" si="1"/>
        <v>16985673.77</v>
      </c>
      <c r="F52" s="10">
        <f>ROUND(E52/C52*100,2)</f>
        <v>97.05</v>
      </c>
      <c r="G52" s="10">
        <f>ROUND(E52/D52*100,2)</f>
        <v>97.05</v>
      </c>
      <c r="H52" s="45">
        <f t="shared" si="2"/>
        <v>516997.23000000045</v>
      </c>
    </row>
    <row r="53" spans="2:8" ht="12.75">
      <c r="B53" s="11" t="s">
        <v>31</v>
      </c>
      <c r="C53" s="44">
        <f t="shared" si="1"/>
        <v>15107439</v>
      </c>
      <c r="D53" s="44">
        <f t="shared" si="1"/>
        <v>7894631</v>
      </c>
      <c r="E53" s="44">
        <f t="shared" si="1"/>
        <v>10188986.930000002</v>
      </c>
      <c r="F53" s="10">
        <f>ROUND(E53/C53*100,2)</f>
        <v>67.44</v>
      </c>
      <c r="G53" s="10">
        <f>ROUND(E53/D53*100,2)</f>
        <v>129.06</v>
      </c>
      <c r="H53" s="45">
        <f t="shared" si="2"/>
        <v>-2294355.9300000016</v>
      </c>
    </row>
    <row r="54" spans="2:8" ht="12.75">
      <c r="B54" s="53" t="s">
        <v>32</v>
      </c>
      <c r="C54" s="54">
        <f t="shared" si="1"/>
        <v>0</v>
      </c>
      <c r="D54" s="54">
        <f t="shared" si="1"/>
        <v>0</v>
      </c>
      <c r="E54" s="54">
        <f t="shared" si="1"/>
        <v>0</v>
      </c>
      <c r="F54" s="33"/>
      <c r="G54" s="33"/>
      <c r="H54" s="45">
        <f t="shared" si="2"/>
        <v>0</v>
      </c>
    </row>
    <row r="55" spans="2:8" ht="12.75">
      <c r="B55" s="53" t="s">
        <v>33</v>
      </c>
      <c r="C55" s="54">
        <f t="shared" si="1"/>
        <v>84219</v>
      </c>
      <c r="D55" s="54">
        <f t="shared" si="1"/>
        <v>84219</v>
      </c>
      <c r="E55" s="54">
        <f t="shared" si="1"/>
        <v>790153.01</v>
      </c>
      <c r="F55" s="10">
        <f>ROUND(E55/C55*100,2)</f>
        <v>938.21</v>
      </c>
      <c r="G55" s="10">
        <f>ROUND(E55/D55*100,2)</f>
        <v>938.21</v>
      </c>
      <c r="H55" s="45">
        <f t="shared" si="2"/>
        <v>-705934.01</v>
      </c>
    </row>
    <row r="56" spans="2:8" ht="12.75">
      <c r="B56" s="11" t="s">
        <v>34</v>
      </c>
      <c r="C56" s="44">
        <f t="shared" si="1"/>
        <v>745</v>
      </c>
      <c r="D56" s="44">
        <f t="shared" si="1"/>
        <v>745</v>
      </c>
      <c r="E56" s="44">
        <f t="shared" si="1"/>
        <v>0</v>
      </c>
      <c r="F56" s="10"/>
      <c r="G56" s="10"/>
      <c r="H56" s="45">
        <f t="shared" si="2"/>
        <v>745</v>
      </c>
    </row>
    <row r="57" spans="2:8" ht="12.75">
      <c r="B57" s="60" t="s">
        <v>35</v>
      </c>
      <c r="C57" s="44">
        <f t="shared" si="1"/>
        <v>0</v>
      </c>
      <c r="D57" s="44">
        <f t="shared" si="1"/>
        <v>65361628</v>
      </c>
      <c r="E57" s="44">
        <f t="shared" si="1"/>
        <v>83848383.51</v>
      </c>
      <c r="F57" s="10"/>
      <c r="G57" s="10">
        <f>ROUND(E57/D57*100,2)</f>
        <v>128.28</v>
      </c>
      <c r="H57" s="45">
        <f t="shared" si="2"/>
        <v>-18486755.510000005</v>
      </c>
    </row>
    <row r="58" spans="2:8" ht="13.5" thickBot="1">
      <c r="B58" s="28" t="s">
        <v>20</v>
      </c>
      <c r="C58" s="59">
        <f>SUM(C50:C57)</f>
        <v>54061089</v>
      </c>
      <c r="D58" s="59">
        <f>SUM(D50:D57)</f>
        <v>112209909</v>
      </c>
      <c r="E58" s="59">
        <f>SUM(E50:E57)</f>
        <v>134299290.3</v>
      </c>
      <c r="F58" s="58">
        <f>ROUND(E58/C58*100,2)</f>
        <v>248.42</v>
      </c>
      <c r="G58" s="58">
        <f>ROUND(E58/D58*100,2)</f>
        <v>119.69</v>
      </c>
      <c r="H58" s="59">
        <f>SUM(H50:H57)</f>
        <v>-22089381.300000012</v>
      </c>
    </row>
    <row r="59" ht="13.5" thickTop="1"/>
  </sheetData>
  <sheetProtection/>
  <mergeCells count="2">
    <mergeCell ref="B5:H6"/>
    <mergeCell ref="B46:H47"/>
  </mergeCells>
  <printOptions/>
  <pageMargins left="0.36" right="0.35" top="0.35" bottom="0.36" header="0.16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66"/>
  <sheetViews>
    <sheetView zoomScalePageLayoutView="0" workbookViewId="0" topLeftCell="A1">
      <selection activeCell="A37" sqref="A37"/>
    </sheetView>
  </sheetViews>
  <sheetFormatPr defaultColWidth="11.421875" defaultRowHeight="12.75"/>
  <cols>
    <col min="1" max="1" width="41.421875" style="63" customWidth="1"/>
    <col min="2" max="2" width="15.8515625" style="63" customWidth="1"/>
    <col min="3" max="3" width="17.7109375" style="63" customWidth="1"/>
    <col min="4" max="4" width="18.421875" style="63" customWidth="1"/>
    <col min="5" max="5" width="15.140625" style="63" customWidth="1"/>
    <col min="6" max="6" width="9.7109375" style="63" customWidth="1"/>
    <col min="7" max="7" width="11.421875" style="63" customWidth="1"/>
    <col min="8" max="8" width="12.140625" style="63" bestFit="1" customWidth="1"/>
    <col min="9" max="9" width="13.57421875" style="63" customWidth="1"/>
    <col min="10" max="16384" width="11.421875" style="63" customWidth="1"/>
  </cols>
  <sheetData>
    <row r="1" spans="1:6" ht="22.5" customHeight="1">
      <c r="A1" s="181" t="s">
        <v>0</v>
      </c>
      <c r="B1" s="181"/>
      <c r="C1" s="181"/>
      <c r="D1" s="181"/>
      <c r="E1" s="181"/>
      <c r="F1" s="181"/>
    </row>
    <row r="2" spans="1:6" s="90" customFormat="1" ht="22.5" customHeight="1">
      <c r="A2" s="154" t="s">
        <v>102</v>
      </c>
      <c r="B2" s="154"/>
      <c r="C2" s="154"/>
      <c r="D2" s="154"/>
      <c r="E2" s="154"/>
      <c r="F2" s="154"/>
    </row>
    <row r="3" spans="1:6" s="90" customFormat="1" ht="15" customHeight="1">
      <c r="A3" s="154"/>
      <c r="B3" s="154"/>
      <c r="C3" s="154"/>
      <c r="D3" s="154"/>
      <c r="E3" s="154"/>
      <c r="F3" s="154"/>
    </row>
    <row r="4" spans="1:6" ht="5.25" customHeight="1">
      <c r="A4" s="64"/>
      <c r="B4" s="64"/>
      <c r="C4" s="64"/>
      <c r="D4" s="64"/>
      <c r="E4" s="64"/>
      <c r="F4" s="64"/>
    </row>
    <row r="5" spans="1:6" ht="20.25" customHeight="1">
      <c r="A5" s="66" t="s">
        <v>50</v>
      </c>
      <c r="B5" s="67"/>
      <c r="C5" s="67"/>
      <c r="D5" s="67"/>
      <c r="E5" s="67"/>
      <c r="F5" s="67"/>
    </row>
    <row r="6" spans="1:6" ht="19.5" customHeight="1">
      <c r="A6" s="152" t="s">
        <v>4</v>
      </c>
      <c r="B6" s="151" t="s">
        <v>41</v>
      </c>
      <c r="C6" s="151" t="s">
        <v>42</v>
      </c>
      <c r="D6" s="151" t="s">
        <v>43</v>
      </c>
      <c r="E6" s="152" t="s">
        <v>44</v>
      </c>
      <c r="F6" s="152"/>
    </row>
    <row r="7" spans="1:6" ht="15" customHeight="1">
      <c r="A7" s="152"/>
      <c r="B7" s="151"/>
      <c r="C7" s="151"/>
      <c r="D7" s="151"/>
      <c r="E7" s="68" t="s">
        <v>45</v>
      </c>
      <c r="F7" s="68" t="s">
        <v>46</v>
      </c>
    </row>
    <row r="8" spans="1:6" ht="19.5" customHeight="1">
      <c r="A8" s="69" t="s">
        <v>11</v>
      </c>
      <c r="B8" s="70">
        <v>90033431</v>
      </c>
      <c r="C8" s="70">
        <v>99156042</v>
      </c>
      <c r="D8" s="70">
        <v>22097998.63</v>
      </c>
      <c r="E8" s="70">
        <f>(D8/B8)*100</f>
        <v>24.544214726194316</v>
      </c>
      <c r="F8" s="70">
        <f>(D8/C8)*100</f>
        <v>22.286083817262494</v>
      </c>
    </row>
    <row r="9" spans="1:6" ht="19.5" customHeight="1">
      <c r="A9" s="71" t="s">
        <v>12</v>
      </c>
      <c r="B9" s="70">
        <v>17958236</v>
      </c>
      <c r="C9" s="70">
        <v>18192440</v>
      </c>
      <c r="D9" s="70">
        <v>4175015.39</v>
      </c>
      <c r="E9" s="70">
        <f>(D9/B9)*100</f>
        <v>23.2484715648018</v>
      </c>
      <c r="F9" s="70">
        <f>(D9/C9)*100</f>
        <v>22.949177735366998</v>
      </c>
    </row>
    <row r="10" spans="1:6" ht="19.5" customHeight="1">
      <c r="A10" s="71" t="s">
        <v>13</v>
      </c>
      <c r="B10" s="70">
        <v>42561769</v>
      </c>
      <c r="C10" s="70">
        <v>42105122</v>
      </c>
      <c r="D10" s="70">
        <v>6555474.72</v>
      </c>
      <c r="E10" s="70">
        <f>(D10/B10)*100</f>
        <v>15.402260935159909</v>
      </c>
      <c r="F10" s="70">
        <f>(D10/C10)*100</f>
        <v>15.56930465609386</v>
      </c>
    </row>
    <row r="11" spans="1:6" ht="19.5" customHeight="1">
      <c r="A11" s="72" t="s">
        <v>16</v>
      </c>
      <c r="B11" s="70">
        <v>3390275</v>
      </c>
      <c r="C11" s="70">
        <v>3639293</v>
      </c>
      <c r="D11" s="70">
        <v>595207.39</v>
      </c>
      <c r="E11" s="70">
        <f>(D11/B11)*100</f>
        <v>17.55631593307328</v>
      </c>
      <c r="F11" s="70">
        <f>(D11/C11)*100</f>
        <v>16.35502802330013</v>
      </c>
    </row>
    <row r="12" spans="1:6" ht="16.5" customHeight="1">
      <c r="A12" s="73" t="s">
        <v>17</v>
      </c>
      <c r="B12" s="74">
        <f>SUM(B8:B11)</f>
        <v>153943711</v>
      </c>
      <c r="C12" s="74">
        <f>SUM(C8:C11)</f>
        <v>163092897</v>
      </c>
      <c r="D12" s="74">
        <f>SUM(D8:D11)</f>
        <v>33423696.13</v>
      </c>
      <c r="E12" s="74">
        <f>(D12/B12)*100</f>
        <v>21.711634670155508</v>
      </c>
      <c r="F12" s="74">
        <f>(D12/C12)*100</f>
        <v>20.49365530002205</v>
      </c>
    </row>
    <row r="13" spans="1:6" ht="25.5" customHeight="1">
      <c r="A13" s="72" t="s">
        <v>18</v>
      </c>
      <c r="B13" s="75">
        <v>44389230</v>
      </c>
      <c r="C13" s="75">
        <v>33556291</v>
      </c>
      <c r="D13" s="75">
        <v>699430.41</v>
      </c>
      <c r="E13" s="75">
        <f>(D13/B13)*10</f>
        <v>0.15756759240923982</v>
      </c>
      <c r="F13" s="75">
        <f>(D13/C13)*100</f>
        <v>2.084349578444173</v>
      </c>
    </row>
    <row r="14" spans="1:6" ht="16.5" customHeight="1">
      <c r="A14" s="73" t="s">
        <v>19</v>
      </c>
      <c r="B14" s="74">
        <f>SUM(B13)</f>
        <v>44389230</v>
      </c>
      <c r="C14" s="74">
        <f>SUM(C13)</f>
        <v>33556291</v>
      </c>
      <c r="D14" s="74">
        <f>SUM(D13)</f>
        <v>699430.41</v>
      </c>
      <c r="E14" s="74">
        <f>(D14/B14)*100</f>
        <v>1.575675924092398</v>
      </c>
      <c r="F14" s="74">
        <f>(D14/C14)*100</f>
        <v>2.084349578444173</v>
      </c>
    </row>
    <row r="15" spans="1:6" ht="24.75" customHeight="1">
      <c r="A15" s="76" t="s">
        <v>20</v>
      </c>
      <c r="B15" s="77">
        <f>+B12+B14</f>
        <v>198332941</v>
      </c>
      <c r="C15" s="77">
        <f>+C12+C14</f>
        <v>196649188</v>
      </c>
      <c r="D15" s="77">
        <f>+D12+D14</f>
        <v>34123126.54</v>
      </c>
      <c r="E15" s="77">
        <f>(D15/B15)*100</f>
        <v>17.204971785297126</v>
      </c>
      <c r="F15" s="77">
        <f>(D15/C15)*100</f>
        <v>17.35228448540555</v>
      </c>
    </row>
    <row r="16" spans="1:6" ht="15" customHeight="1">
      <c r="A16" s="80"/>
      <c r="B16" s="79"/>
      <c r="C16" s="79"/>
      <c r="D16" s="79"/>
      <c r="E16" s="78"/>
      <c r="F16" s="78"/>
    </row>
    <row r="17" spans="1:6" ht="3.75" customHeight="1">
      <c r="A17" s="78"/>
      <c r="B17" s="80"/>
      <c r="C17" s="80"/>
      <c r="D17" s="80"/>
      <c r="E17" s="78"/>
      <c r="F17" s="78"/>
    </row>
    <row r="18" spans="1:6" s="90" customFormat="1" ht="15">
      <c r="A18" s="135" t="s">
        <v>3</v>
      </c>
      <c r="B18" s="136"/>
      <c r="C18" s="136"/>
      <c r="D18" s="136"/>
      <c r="E18" s="136"/>
      <c r="F18" s="136"/>
    </row>
    <row r="19" spans="1:6" ht="16.5" customHeight="1">
      <c r="A19" s="152" t="s">
        <v>4</v>
      </c>
      <c r="B19" s="151" t="s">
        <v>41</v>
      </c>
      <c r="C19" s="151" t="s">
        <v>42</v>
      </c>
      <c r="D19" s="151" t="s">
        <v>43</v>
      </c>
      <c r="E19" s="152" t="s">
        <v>44</v>
      </c>
      <c r="F19" s="152"/>
    </row>
    <row r="20" spans="1:6" ht="16.5" customHeight="1">
      <c r="A20" s="152"/>
      <c r="B20" s="151"/>
      <c r="C20" s="151"/>
      <c r="D20" s="151"/>
      <c r="E20" s="68" t="s">
        <v>45</v>
      </c>
      <c r="F20" s="68" t="s">
        <v>46</v>
      </c>
    </row>
    <row r="21" spans="1:10" s="90" customFormat="1" ht="21.75" customHeight="1">
      <c r="A21" s="92" t="s">
        <v>11</v>
      </c>
      <c r="B21" s="133">
        <v>73100431</v>
      </c>
      <c r="C21" s="133">
        <v>82223042</v>
      </c>
      <c r="D21" s="137">
        <v>19007107.02</v>
      </c>
      <c r="E21" s="93">
        <f aca="true" t="shared" si="0" ref="E21:E28">(D21/B21)*100</f>
        <v>26.001361086366238</v>
      </c>
      <c r="F21" s="93">
        <f>(D21/C21)*100</f>
        <v>23.11652130311598</v>
      </c>
      <c r="G21" s="95"/>
      <c r="H21" s="95"/>
      <c r="I21" s="95"/>
      <c r="J21" s="95"/>
    </row>
    <row r="22" spans="1:10" s="90" customFormat="1" ht="21.75" customHeight="1">
      <c r="A22" s="98" t="s">
        <v>12</v>
      </c>
      <c r="B22" s="133">
        <v>17958236</v>
      </c>
      <c r="C22" s="133">
        <v>18192440</v>
      </c>
      <c r="D22" s="137">
        <v>4175015.39</v>
      </c>
      <c r="E22" s="93">
        <f t="shared" si="0"/>
        <v>23.2484715648018</v>
      </c>
      <c r="F22" s="93">
        <f>(D22/C22)*100</f>
        <v>22.949177735366998</v>
      </c>
      <c r="G22" s="95"/>
      <c r="H22" s="95"/>
      <c r="I22" s="95"/>
      <c r="J22" s="95"/>
    </row>
    <row r="23" spans="1:10" s="90" customFormat="1" ht="21.75" customHeight="1">
      <c r="A23" s="98" t="s">
        <v>13</v>
      </c>
      <c r="B23" s="133">
        <v>11404561</v>
      </c>
      <c r="C23" s="133">
        <v>11404561</v>
      </c>
      <c r="D23" s="137">
        <v>3394219.31</v>
      </c>
      <c r="E23" s="93">
        <f t="shared" si="0"/>
        <v>29.76194620731127</v>
      </c>
      <c r="F23" s="93">
        <f>(D23/C23)*100</f>
        <v>29.76194620731127</v>
      </c>
      <c r="G23" s="95"/>
      <c r="H23" s="95"/>
      <c r="I23" s="95"/>
      <c r="J23" s="95"/>
    </row>
    <row r="24" spans="1:10" s="90" customFormat="1" ht="21.75" customHeight="1">
      <c r="A24" s="98" t="s">
        <v>16</v>
      </c>
      <c r="B24" s="133">
        <v>1504000</v>
      </c>
      <c r="C24" s="133">
        <v>1504000</v>
      </c>
      <c r="D24" s="131">
        <v>375999</v>
      </c>
      <c r="E24" s="93">
        <f t="shared" si="0"/>
        <v>24.999933510638296</v>
      </c>
      <c r="F24" s="93">
        <f>(D24/C24)*100</f>
        <v>24.999933510638296</v>
      </c>
      <c r="G24" s="95"/>
      <c r="H24" s="95"/>
      <c r="I24" s="95"/>
      <c r="J24" s="95"/>
    </row>
    <row r="25" spans="1:10" ht="16.5" customHeight="1">
      <c r="A25" s="73" t="s">
        <v>17</v>
      </c>
      <c r="B25" s="134">
        <f>SUM(B21:B24)</f>
        <v>103967228</v>
      </c>
      <c r="C25" s="134">
        <f>SUM(C21:C24)</f>
        <v>113324043</v>
      </c>
      <c r="D25" s="132">
        <f>SUM(D21:D24)</f>
        <v>26952340.72</v>
      </c>
      <c r="E25" s="74">
        <f t="shared" si="0"/>
        <v>25.92388124457834</v>
      </c>
      <c r="F25" s="74">
        <f>(D25/C25)*100</f>
        <v>23.783426717311876</v>
      </c>
      <c r="G25" s="65"/>
      <c r="H25" s="65"/>
      <c r="I25" s="65"/>
      <c r="J25" s="65"/>
    </row>
    <row r="26" spans="1:10" s="90" customFormat="1" ht="25.5" customHeight="1">
      <c r="A26" s="98" t="s">
        <v>18</v>
      </c>
      <c r="B26" s="133">
        <v>6566000</v>
      </c>
      <c r="C26" s="133">
        <v>6566000</v>
      </c>
      <c r="D26" s="131">
        <v>0</v>
      </c>
      <c r="E26" s="96">
        <f t="shared" si="0"/>
        <v>0</v>
      </c>
      <c r="F26" s="96">
        <f>(D26/C26)*100</f>
        <v>0</v>
      </c>
      <c r="G26" s="95"/>
      <c r="H26" s="95"/>
      <c r="I26" s="95"/>
      <c r="J26" s="95"/>
    </row>
    <row r="27" spans="1:10" ht="26.25" customHeight="1">
      <c r="A27" s="73" t="s">
        <v>19</v>
      </c>
      <c r="B27" s="134">
        <f>SUM(B26)</f>
        <v>6566000</v>
      </c>
      <c r="C27" s="134">
        <f>SUM(C26)</f>
        <v>6566000</v>
      </c>
      <c r="D27" s="132">
        <f>SUM(D26)</f>
        <v>0</v>
      </c>
      <c r="E27" s="74">
        <f t="shared" si="0"/>
        <v>0</v>
      </c>
      <c r="F27" s="74">
        <f>(D27/C27)*100</f>
        <v>0</v>
      </c>
      <c r="G27" s="65"/>
      <c r="H27" s="65"/>
      <c r="I27" s="65"/>
      <c r="J27" s="65"/>
    </row>
    <row r="28" spans="1:6" ht="21.75" customHeight="1">
      <c r="A28" s="76" t="s">
        <v>20</v>
      </c>
      <c r="B28" s="77">
        <f>B25+B27</f>
        <v>110533228</v>
      </c>
      <c r="C28" s="77">
        <f>C25+C27</f>
        <v>119890043</v>
      </c>
      <c r="D28" s="77">
        <f>D25+D27</f>
        <v>26952340.72</v>
      </c>
      <c r="E28" s="77">
        <f t="shared" si="0"/>
        <v>24.38392618009853</v>
      </c>
      <c r="F28" s="77">
        <f>(D28/C28)*100</f>
        <v>22.48088335409138</v>
      </c>
    </row>
    <row r="29" spans="1:6" ht="15">
      <c r="A29" s="67"/>
      <c r="B29" s="67"/>
      <c r="C29" s="67"/>
      <c r="D29" s="67"/>
      <c r="E29" s="67"/>
      <c r="F29" s="67"/>
    </row>
    <row r="30" spans="1:6" ht="0.75" customHeight="1">
      <c r="A30" s="67"/>
      <c r="B30" s="67"/>
      <c r="C30" s="67"/>
      <c r="D30" s="67"/>
      <c r="E30" s="67"/>
      <c r="F30" s="67"/>
    </row>
    <row r="31" spans="1:6" ht="15">
      <c r="A31" s="66" t="s">
        <v>21</v>
      </c>
      <c r="B31" s="67"/>
      <c r="C31" s="67"/>
      <c r="D31" s="67"/>
      <c r="E31" s="67"/>
      <c r="F31" s="67"/>
    </row>
    <row r="32" spans="1:6" ht="15">
      <c r="A32" s="152" t="s">
        <v>4</v>
      </c>
      <c r="B32" s="151" t="s">
        <v>41</v>
      </c>
      <c r="C32" s="151" t="s">
        <v>42</v>
      </c>
      <c r="D32" s="151" t="s">
        <v>43</v>
      </c>
      <c r="E32" s="152" t="s">
        <v>44</v>
      </c>
      <c r="F32" s="152"/>
    </row>
    <row r="33" spans="1:6" ht="15">
      <c r="A33" s="152"/>
      <c r="B33" s="151"/>
      <c r="C33" s="151"/>
      <c r="D33" s="151"/>
      <c r="E33" s="68" t="s">
        <v>45</v>
      </c>
      <c r="F33" s="68" t="s">
        <v>46</v>
      </c>
    </row>
    <row r="34" spans="1:8" s="90" customFormat="1" ht="22.5" customHeight="1">
      <c r="A34" s="92" t="s">
        <v>11</v>
      </c>
      <c r="B34" s="94">
        <v>16933000</v>
      </c>
      <c r="C34" s="94">
        <v>16933000</v>
      </c>
      <c r="D34" s="94">
        <v>3090891.61</v>
      </c>
      <c r="E34" s="101">
        <f>(D34/B34)*100</f>
        <v>18.25365623339042</v>
      </c>
      <c r="F34" s="101">
        <f>(D34/C34)*100</f>
        <v>18.25365623339042</v>
      </c>
      <c r="G34" s="95"/>
      <c r="H34" s="95"/>
    </row>
    <row r="35" spans="1:8" s="90" customFormat="1" ht="18.75" customHeight="1">
      <c r="A35" s="98" t="s">
        <v>13</v>
      </c>
      <c r="B35" s="94">
        <v>30138239</v>
      </c>
      <c r="C35" s="94">
        <v>27138239</v>
      </c>
      <c r="D35" s="94">
        <v>2471967.87</v>
      </c>
      <c r="E35" s="101">
        <f>(D35/B35)*100</f>
        <v>8.20209790625126</v>
      </c>
      <c r="F35" s="101">
        <f>(D35/C35)*100</f>
        <v>9.108799837749238</v>
      </c>
      <c r="G35" s="95"/>
      <c r="H35" s="95"/>
    </row>
    <row r="36" spans="1:9" s="90" customFormat="1" ht="22.5" customHeight="1">
      <c r="A36" s="98" t="s">
        <v>16</v>
      </c>
      <c r="B36" s="94">
        <v>1874826</v>
      </c>
      <c r="C36" s="94">
        <v>1874826</v>
      </c>
      <c r="D36" s="94">
        <v>114593.11</v>
      </c>
      <c r="E36" s="101">
        <f>(D36/B36)*100</f>
        <v>6.112199745469713</v>
      </c>
      <c r="F36" s="101">
        <f>(D36/C36)*100</f>
        <v>6.112199745469713</v>
      </c>
      <c r="G36" s="95"/>
      <c r="H36" s="95"/>
      <c r="I36" s="95"/>
    </row>
    <row r="37" spans="1:6" ht="17.25" customHeight="1">
      <c r="A37" s="73" t="s">
        <v>17</v>
      </c>
      <c r="B37" s="74">
        <f>SUM(B34:B36)</f>
        <v>48946065</v>
      </c>
      <c r="C37" s="74">
        <f>SUM(C34:C36)</f>
        <v>45946065</v>
      </c>
      <c r="D37" s="74">
        <f>SUM(D34:D36)</f>
        <v>5677452.590000001</v>
      </c>
      <c r="E37" s="85">
        <f>(D37/B37)*100</f>
        <v>11.599405570192417</v>
      </c>
      <c r="F37" s="85">
        <f>(D37/C37)*100</f>
        <v>12.356776559646622</v>
      </c>
    </row>
    <row r="38" spans="1:8" s="90" customFormat="1" ht="23.25" customHeight="1">
      <c r="A38" s="98" t="s">
        <v>18</v>
      </c>
      <c r="B38" s="94">
        <v>2605820</v>
      </c>
      <c r="C38" s="94">
        <v>1605820</v>
      </c>
      <c r="D38" s="94">
        <v>0</v>
      </c>
      <c r="E38" s="100">
        <f>(D38/B38)*100</f>
        <v>0</v>
      </c>
      <c r="F38" s="100">
        <f>(D38/C38)*10</f>
        <v>0</v>
      </c>
      <c r="G38" s="95"/>
      <c r="H38" s="95"/>
    </row>
    <row r="39" spans="1:8" ht="17.25" customHeight="1">
      <c r="A39" s="73" t="s">
        <v>19</v>
      </c>
      <c r="B39" s="74">
        <f>SUM(B38)</f>
        <v>2605820</v>
      </c>
      <c r="C39" s="74">
        <f>SUM(C38)</f>
        <v>1605820</v>
      </c>
      <c r="D39" s="74">
        <f>SUM(D38)</f>
        <v>0</v>
      </c>
      <c r="E39" s="85">
        <f>(D39/B39)*100</f>
        <v>0</v>
      </c>
      <c r="F39" s="85">
        <f>(D39/C39)*100</f>
        <v>0</v>
      </c>
      <c r="G39" s="65"/>
      <c r="H39" s="65"/>
    </row>
    <row r="40" spans="1:6" ht="24.75" customHeight="1">
      <c r="A40" s="76" t="s">
        <v>20</v>
      </c>
      <c r="B40" s="77">
        <f>B37+B39</f>
        <v>51551885</v>
      </c>
      <c r="C40" s="77">
        <f>C37+C39</f>
        <v>47551885</v>
      </c>
      <c r="D40" s="77">
        <f>D37+D39</f>
        <v>5677452.590000001</v>
      </c>
      <c r="E40" s="77">
        <f>(D40/B40)*100</f>
        <v>11.013084371211646</v>
      </c>
      <c r="F40" s="77">
        <f>(D40/C40)*100</f>
        <v>11.939490074893984</v>
      </c>
    </row>
    <row r="41" spans="1:6" ht="15">
      <c r="A41" s="67"/>
      <c r="B41" s="67"/>
      <c r="C41" s="67"/>
      <c r="D41" s="67"/>
      <c r="E41" s="67"/>
      <c r="F41" s="67"/>
    </row>
    <row r="42" spans="1:6" ht="3" customHeight="1">
      <c r="A42" s="67"/>
      <c r="B42" s="67"/>
      <c r="C42" s="67"/>
      <c r="D42" s="67"/>
      <c r="E42" s="67"/>
      <c r="F42" s="67"/>
    </row>
    <row r="43" spans="1:6" ht="15">
      <c r="A43" s="66" t="s">
        <v>22</v>
      </c>
      <c r="B43" s="67"/>
      <c r="C43" s="67"/>
      <c r="D43" s="67"/>
      <c r="E43" s="67"/>
      <c r="F43" s="67"/>
    </row>
    <row r="44" spans="1:6" ht="15">
      <c r="A44" s="152" t="s">
        <v>4</v>
      </c>
      <c r="B44" s="151" t="s">
        <v>41</v>
      </c>
      <c r="C44" s="151" t="s">
        <v>42</v>
      </c>
      <c r="D44" s="151" t="s">
        <v>43</v>
      </c>
      <c r="E44" s="152" t="s">
        <v>44</v>
      </c>
      <c r="F44" s="152"/>
    </row>
    <row r="45" spans="1:6" ht="15">
      <c r="A45" s="152"/>
      <c r="B45" s="151"/>
      <c r="C45" s="151"/>
      <c r="D45" s="151"/>
      <c r="E45" s="68" t="s">
        <v>45</v>
      </c>
      <c r="F45" s="68" t="s">
        <v>46</v>
      </c>
    </row>
    <row r="46" spans="1:6" s="90" customFormat="1" ht="18.75" customHeight="1">
      <c r="A46" s="98" t="s">
        <v>13</v>
      </c>
      <c r="B46" s="94">
        <v>0</v>
      </c>
      <c r="C46" s="94">
        <v>2434070</v>
      </c>
      <c r="D46" s="94">
        <v>132753.99</v>
      </c>
      <c r="E46" s="93">
        <v>0</v>
      </c>
      <c r="F46" s="93">
        <f aca="true" t="shared" si="1" ref="F46:F51">(D46/C46)*100</f>
        <v>5.45399228452756</v>
      </c>
    </row>
    <row r="47" spans="1:6" s="90" customFormat="1" ht="18.75" customHeight="1">
      <c r="A47" s="98" t="s">
        <v>16</v>
      </c>
      <c r="B47" s="94">
        <v>0</v>
      </c>
      <c r="C47" s="94">
        <v>249018</v>
      </c>
      <c r="D47" s="94">
        <v>104615.28</v>
      </c>
      <c r="E47" s="99">
        <v>0</v>
      </c>
      <c r="F47" s="96">
        <f t="shared" si="1"/>
        <v>42.01113172541744</v>
      </c>
    </row>
    <row r="48" spans="1:8" ht="19.5" customHeight="1">
      <c r="A48" s="73" t="s">
        <v>17</v>
      </c>
      <c r="B48" s="74">
        <f>SUM(B46:B47)</f>
        <v>0</v>
      </c>
      <c r="C48" s="74">
        <f>SUM(C46:C47)</f>
        <v>2683088</v>
      </c>
      <c r="D48" s="74">
        <f>SUM(D46:D47)</f>
        <v>237369.27</v>
      </c>
      <c r="E48" s="74">
        <f>+E46</f>
        <v>0</v>
      </c>
      <c r="F48" s="74">
        <f t="shared" si="1"/>
        <v>8.84686860811125</v>
      </c>
      <c r="G48" s="65"/>
      <c r="H48" s="65"/>
    </row>
    <row r="49" spans="1:8" s="90" customFormat="1" ht="20.25" customHeight="1">
      <c r="A49" s="98" t="s">
        <v>18</v>
      </c>
      <c r="B49" s="94">
        <v>0</v>
      </c>
      <c r="C49" s="94">
        <v>167061</v>
      </c>
      <c r="D49" s="94">
        <v>0</v>
      </c>
      <c r="E49" s="99">
        <v>0</v>
      </c>
      <c r="F49" s="96">
        <f t="shared" si="1"/>
        <v>0</v>
      </c>
      <c r="G49" s="95"/>
      <c r="H49" s="95"/>
    </row>
    <row r="50" spans="1:8" ht="19.5" customHeight="1">
      <c r="A50" s="73" t="s">
        <v>19</v>
      </c>
      <c r="B50" s="74">
        <f>SUM(B47:B49)</f>
        <v>0</v>
      </c>
      <c r="C50" s="74">
        <f>+C49</f>
        <v>167061</v>
      </c>
      <c r="D50" s="74">
        <f>+D49</f>
        <v>0</v>
      </c>
      <c r="E50" s="74">
        <v>0</v>
      </c>
      <c r="F50" s="74">
        <f t="shared" si="1"/>
        <v>0</v>
      </c>
      <c r="G50" s="65"/>
      <c r="H50" s="65"/>
    </row>
    <row r="51" spans="1:6" ht="25.5" customHeight="1">
      <c r="A51" s="76" t="s">
        <v>20</v>
      </c>
      <c r="B51" s="77">
        <v>0</v>
      </c>
      <c r="C51" s="77">
        <f>C48+C50</f>
        <v>2850149</v>
      </c>
      <c r="D51" s="77">
        <f>D48+D50</f>
        <v>237369.27</v>
      </c>
      <c r="E51" s="77">
        <v>0</v>
      </c>
      <c r="F51" s="77">
        <f t="shared" si="1"/>
        <v>8.328310905850888</v>
      </c>
    </row>
    <row r="52" spans="1:6" ht="15">
      <c r="A52" s="67"/>
      <c r="B52" s="67"/>
      <c r="C52" s="67"/>
      <c r="D52" s="67"/>
      <c r="E52" s="67"/>
      <c r="F52" s="67"/>
    </row>
    <row r="53" spans="1:6" ht="0.75" customHeight="1">
      <c r="A53" s="67"/>
      <c r="B53" s="67"/>
      <c r="C53" s="67"/>
      <c r="D53" s="67"/>
      <c r="E53" s="67"/>
      <c r="F53" s="67"/>
    </row>
    <row r="54" spans="1:6" ht="24">
      <c r="A54" s="81" t="s">
        <v>47</v>
      </c>
      <c r="B54" s="67"/>
      <c r="C54" s="67"/>
      <c r="D54" s="67"/>
      <c r="E54" s="67"/>
      <c r="F54" s="67"/>
    </row>
    <row r="55" spans="1:6" ht="15">
      <c r="A55" s="152" t="s">
        <v>4</v>
      </c>
      <c r="B55" s="151" t="s">
        <v>41</v>
      </c>
      <c r="C55" s="151" t="s">
        <v>42</v>
      </c>
      <c r="D55" s="151" t="s">
        <v>43</v>
      </c>
      <c r="E55" s="152" t="s">
        <v>44</v>
      </c>
      <c r="F55" s="152"/>
    </row>
    <row r="56" spans="1:6" ht="15">
      <c r="A56" s="152"/>
      <c r="B56" s="151"/>
      <c r="C56" s="151"/>
      <c r="D56" s="151"/>
      <c r="E56" s="68" t="s">
        <v>45</v>
      </c>
      <c r="F56" s="68" t="s">
        <v>46</v>
      </c>
    </row>
    <row r="57" spans="1:6" s="90" customFormat="1" ht="20.25" customHeight="1">
      <c r="A57" s="98" t="s">
        <v>13</v>
      </c>
      <c r="B57" s="94">
        <v>1018969</v>
      </c>
      <c r="C57" s="94">
        <v>1128252</v>
      </c>
      <c r="D57" s="94">
        <v>556533.55</v>
      </c>
      <c r="E57" s="93">
        <v>0</v>
      </c>
      <c r="F57" s="93">
        <f aca="true" t="shared" si="2" ref="F57:F62">(D57/C57)*100</f>
        <v>49.3270607984741</v>
      </c>
    </row>
    <row r="58" spans="1:8" s="90" customFormat="1" ht="20.25" customHeight="1">
      <c r="A58" s="98" t="s">
        <v>16</v>
      </c>
      <c r="B58" s="94">
        <v>11449</v>
      </c>
      <c r="C58" s="94">
        <v>11449</v>
      </c>
      <c r="D58" s="94">
        <v>0</v>
      </c>
      <c r="E58" s="93">
        <v>0</v>
      </c>
      <c r="F58" s="93">
        <f t="shared" si="2"/>
        <v>0</v>
      </c>
      <c r="G58" s="95"/>
      <c r="H58" s="95"/>
    </row>
    <row r="59" spans="1:6" ht="18.75" customHeight="1">
      <c r="A59" s="73" t="s">
        <v>17</v>
      </c>
      <c r="B59" s="74">
        <f>SUM(B57:B58)</f>
        <v>1030418</v>
      </c>
      <c r="C59" s="74">
        <f>SUM(C57:C58)</f>
        <v>1139701</v>
      </c>
      <c r="D59" s="74">
        <f>SUM(D57:D58)</f>
        <v>556533.55</v>
      </c>
      <c r="E59" s="74">
        <v>0</v>
      </c>
      <c r="F59" s="74">
        <f t="shared" si="2"/>
        <v>48.83154002672631</v>
      </c>
    </row>
    <row r="60" spans="1:6" s="90" customFormat="1" ht="21" customHeight="1">
      <c r="A60" s="98" t="s">
        <v>18</v>
      </c>
      <c r="B60" s="94">
        <v>35217410</v>
      </c>
      <c r="C60" s="94">
        <v>25217410</v>
      </c>
      <c r="D60" s="94">
        <v>699430.41</v>
      </c>
      <c r="E60" s="96">
        <f>(D60/B60)*100</f>
        <v>1.9860359123513058</v>
      </c>
      <c r="F60" s="96">
        <f t="shared" si="2"/>
        <v>2.773601293709386</v>
      </c>
    </row>
    <row r="61" spans="1:6" ht="18.75" customHeight="1">
      <c r="A61" s="73" t="s">
        <v>19</v>
      </c>
      <c r="B61" s="74">
        <f>SUM(B60)</f>
        <v>35217410</v>
      </c>
      <c r="C61" s="74">
        <f>SUM(C60)</f>
        <v>25217410</v>
      </c>
      <c r="D61" s="74">
        <f>SUM(D60)</f>
        <v>699430.41</v>
      </c>
      <c r="E61" s="74">
        <f>(D61/B61)*100</f>
        <v>1.9860359123513058</v>
      </c>
      <c r="F61" s="74">
        <f t="shared" si="2"/>
        <v>2.773601293709386</v>
      </c>
    </row>
    <row r="62" spans="1:6" ht="16.5" customHeight="1">
      <c r="A62" s="76" t="s">
        <v>20</v>
      </c>
      <c r="B62" s="77">
        <f>B59+B61</f>
        <v>36247828</v>
      </c>
      <c r="C62" s="77">
        <f>C59+C61</f>
        <v>26357111</v>
      </c>
      <c r="D62" s="77">
        <f>D59+D61</f>
        <v>1255963.96</v>
      </c>
      <c r="E62" s="77">
        <f>(D62/B62)*100</f>
        <v>3.4649357749104306</v>
      </c>
      <c r="F62" s="77">
        <f t="shared" si="2"/>
        <v>4.765180675530031</v>
      </c>
    </row>
    <row r="64" spans="2:4" ht="15">
      <c r="B64" s="65"/>
      <c r="C64" s="65"/>
      <c r="D64" s="65"/>
    </row>
    <row r="65" ht="15">
      <c r="D65" s="65"/>
    </row>
    <row r="66" ht="15">
      <c r="D66" s="65"/>
    </row>
  </sheetData>
  <sheetProtection/>
  <mergeCells count="27">
    <mergeCell ref="D19:D20"/>
    <mergeCell ref="E19:F19"/>
    <mergeCell ref="A6:A7"/>
    <mergeCell ref="B6:B7"/>
    <mergeCell ref="C6:C7"/>
    <mergeCell ref="A1:F1"/>
    <mergeCell ref="A2:F3"/>
    <mergeCell ref="A55:A56"/>
    <mergeCell ref="B55:B56"/>
    <mergeCell ref="C55:C56"/>
    <mergeCell ref="D55:D56"/>
    <mergeCell ref="E55:F55"/>
    <mergeCell ref="D6:D7"/>
    <mergeCell ref="E6:F6"/>
    <mergeCell ref="A32:A33"/>
    <mergeCell ref="B32:B33"/>
    <mergeCell ref="C32:C33"/>
    <mergeCell ref="D32:D33"/>
    <mergeCell ref="E32:F32"/>
    <mergeCell ref="A19:A20"/>
    <mergeCell ref="B19:B20"/>
    <mergeCell ref="C19:C20"/>
    <mergeCell ref="A44:A45"/>
    <mergeCell ref="B44:B45"/>
    <mergeCell ref="C44:C45"/>
    <mergeCell ref="D44:D45"/>
    <mergeCell ref="E44:F44"/>
  </mergeCells>
  <printOptions/>
  <pageMargins left="0.7480314960629921" right="0.11811023622047245" top="0.31496062992125984" bottom="0.2362204724409449" header="0.15748031496062992" footer="0.1574803149606299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49"/>
  <sheetViews>
    <sheetView zoomScalePageLayoutView="0" workbookViewId="0" topLeftCell="A33">
      <selection activeCell="A49" sqref="A49"/>
    </sheetView>
  </sheetViews>
  <sheetFormatPr defaultColWidth="11.421875" defaultRowHeight="12.75"/>
  <cols>
    <col min="1" max="1" width="42.00390625" style="63" customWidth="1"/>
    <col min="2" max="3" width="12.8515625" style="63" bestFit="1" customWidth="1"/>
    <col min="4" max="4" width="14.28125" style="63" customWidth="1"/>
    <col min="5" max="5" width="8.57421875" style="63" customWidth="1"/>
    <col min="6" max="6" width="10.28125" style="63" customWidth="1"/>
    <col min="7" max="7" width="11.421875" style="63" customWidth="1"/>
    <col min="8" max="9" width="12.57421875" style="63" bestFit="1" customWidth="1"/>
    <col min="10" max="10" width="15.00390625" style="63" customWidth="1"/>
    <col min="11" max="16384" width="11.421875" style="63" customWidth="1"/>
  </cols>
  <sheetData>
    <row r="1" spans="1:6" ht="16.5" customHeight="1">
      <c r="A1" s="153" t="s">
        <v>0</v>
      </c>
      <c r="B1" s="153"/>
      <c r="C1" s="153"/>
      <c r="D1" s="153"/>
      <c r="E1" s="153"/>
      <c r="F1" s="153"/>
    </row>
    <row r="2" spans="1:15" s="90" customFormat="1" ht="34.5" customHeight="1">
      <c r="A2" s="154" t="s">
        <v>103</v>
      </c>
      <c r="B2" s="154"/>
      <c r="C2" s="154"/>
      <c r="D2" s="154"/>
      <c r="E2" s="154"/>
      <c r="F2" s="154"/>
      <c r="N2" s="91"/>
      <c r="O2" s="91"/>
    </row>
    <row r="3" spans="1:6" ht="15" customHeight="1">
      <c r="A3" s="78"/>
      <c r="B3" s="78"/>
      <c r="C3" s="78"/>
      <c r="D3" s="78"/>
      <c r="E3" s="78"/>
      <c r="F3" s="78"/>
    </row>
    <row r="4" spans="1:6" ht="15" customHeight="1">
      <c r="A4" s="66" t="s">
        <v>50</v>
      </c>
      <c r="B4" s="67"/>
      <c r="C4" s="67"/>
      <c r="D4" s="67"/>
      <c r="E4" s="67"/>
      <c r="F4" s="67"/>
    </row>
    <row r="5" spans="1:6" ht="15" customHeight="1">
      <c r="A5" s="152" t="s">
        <v>4</v>
      </c>
      <c r="B5" s="151" t="s">
        <v>41</v>
      </c>
      <c r="C5" s="151" t="s">
        <v>42</v>
      </c>
      <c r="D5" s="151" t="s">
        <v>43</v>
      </c>
      <c r="E5" s="155" t="s">
        <v>44</v>
      </c>
      <c r="F5" s="155"/>
    </row>
    <row r="6" spans="1:6" ht="15" customHeight="1">
      <c r="A6" s="152"/>
      <c r="B6" s="151"/>
      <c r="C6" s="151"/>
      <c r="D6" s="151"/>
      <c r="E6" s="68" t="s">
        <v>48</v>
      </c>
      <c r="F6" s="68" t="s">
        <v>49</v>
      </c>
    </row>
    <row r="7" spans="1:6" s="90" customFormat="1" ht="16.5" customHeight="1">
      <c r="A7" s="92" t="s">
        <v>28</v>
      </c>
      <c r="B7" s="117">
        <v>128568</v>
      </c>
      <c r="C7" s="117">
        <v>128568</v>
      </c>
      <c r="D7" s="93">
        <v>39153</v>
      </c>
      <c r="E7" s="93">
        <f>(D7/B7)*100</f>
        <v>30.453145417211125</v>
      </c>
      <c r="F7" s="93">
        <f>(D7/C7)*100</f>
        <v>30.453145417211125</v>
      </c>
    </row>
    <row r="8" spans="1:6" s="90" customFormat="1" ht="16.5" customHeight="1">
      <c r="A8" s="92" t="s">
        <v>29</v>
      </c>
      <c r="B8" s="93">
        <v>27053297</v>
      </c>
      <c r="C8" s="93">
        <v>27053297</v>
      </c>
      <c r="D8" s="93">
        <v>7096617</v>
      </c>
      <c r="E8" s="93">
        <f>(D8/B8)*100</f>
        <v>26.23198569845295</v>
      </c>
      <c r="F8" s="93">
        <f aca="true" t="shared" si="0" ref="F8:F15">(D8/C8)*100</f>
        <v>26.23198569845295</v>
      </c>
    </row>
    <row r="9" spans="1:6" s="90" customFormat="1" ht="16.5" customHeight="1">
      <c r="A9" s="92" t="s">
        <v>30</v>
      </c>
      <c r="B9" s="93">
        <v>22459585</v>
      </c>
      <c r="C9" s="93">
        <v>22459585</v>
      </c>
      <c r="D9" s="93">
        <v>4879834</v>
      </c>
      <c r="E9" s="93">
        <f>(D9/B9)*100</f>
        <v>21.727177950972827</v>
      </c>
      <c r="F9" s="93">
        <f t="shared" si="0"/>
        <v>21.727177950972827</v>
      </c>
    </row>
    <row r="10" spans="1:6" s="90" customFormat="1" ht="16.5" customHeight="1">
      <c r="A10" s="92" t="s">
        <v>31</v>
      </c>
      <c r="B10" s="93">
        <v>6247827</v>
      </c>
      <c r="C10" s="93">
        <v>6247827</v>
      </c>
      <c r="D10" s="93">
        <v>374145</v>
      </c>
      <c r="E10" s="93">
        <f>(D10/B10)*100</f>
        <v>5.988402047623918</v>
      </c>
      <c r="F10" s="93">
        <f t="shared" si="0"/>
        <v>5.988402047623918</v>
      </c>
    </row>
    <row r="11" spans="1:6" s="90" customFormat="1" ht="16.5" customHeight="1">
      <c r="A11" s="92" t="s">
        <v>73</v>
      </c>
      <c r="B11" s="93">
        <v>0</v>
      </c>
      <c r="C11" s="93">
        <v>0</v>
      </c>
      <c r="D11" s="93">
        <v>0</v>
      </c>
      <c r="E11" s="93">
        <f>+E34</f>
        <v>0</v>
      </c>
      <c r="F11" s="93">
        <v>0</v>
      </c>
    </row>
    <row r="12" spans="1:6" s="90" customFormat="1" ht="16.5" customHeight="1">
      <c r="A12" s="92" t="s">
        <v>33</v>
      </c>
      <c r="B12" s="93">
        <v>107172</v>
      </c>
      <c r="C12" s="93">
        <v>107172</v>
      </c>
      <c r="D12" s="93">
        <v>226328</v>
      </c>
      <c r="E12" s="93">
        <f>(D12/B12)*100</f>
        <v>211.1820251558243</v>
      </c>
      <c r="F12" s="93">
        <f t="shared" si="0"/>
        <v>211.1820251558243</v>
      </c>
    </row>
    <row r="13" spans="1:6" s="90" customFormat="1" ht="16.5" customHeight="1">
      <c r="A13" s="92" t="s">
        <v>34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</row>
    <row r="14" spans="1:6" s="90" customFormat="1" ht="16.5" customHeight="1">
      <c r="A14" s="92" t="s">
        <v>35</v>
      </c>
      <c r="B14" s="93">
        <v>31803264</v>
      </c>
      <c r="C14" s="93">
        <v>20762696</v>
      </c>
      <c r="D14" s="93">
        <v>73375787.59</v>
      </c>
      <c r="E14" s="93">
        <v>0</v>
      </c>
      <c r="F14" s="93">
        <f t="shared" si="0"/>
        <v>353.4020225022801</v>
      </c>
    </row>
    <row r="15" spans="1:6" ht="24" customHeight="1">
      <c r="A15" s="76" t="s">
        <v>20</v>
      </c>
      <c r="B15" s="77">
        <f>+SUM(B7:B14)</f>
        <v>87799713</v>
      </c>
      <c r="C15" s="77">
        <f>+SUM(C7:C14)</f>
        <v>76759145</v>
      </c>
      <c r="D15" s="77">
        <f>+SUM(D7:D14)</f>
        <v>85991864.59</v>
      </c>
      <c r="E15" s="77">
        <f>(D15/B15)*100</f>
        <v>97.9409404105911</v>
      </c>
      <c r="F15" s="77">
        <f t="shared" si="0"/>
        <v>112.0281688781187</v>
      </c>
    </row>
    <row r="16" spans="1:10" ht="15">
      <c r="A16" s="83"/>
      <c r="B16" s="79"/>
      <c r="C16" s="79"/>
      <c r="D16" s="79"/>
      <c r="E16" s="83"/>
      <c r="F16" s="83"/>
      <c r="H16" s="65"/>
      <c r="I16" s="65"/>
      <c r="J16" s="65"/>
    </row>
    <row r="17" spans="1:11" ht="15">
      <c r="A17" s="83"/>
      <c r="B17" s="79"/>
      <c r="C17" s="79"/>
      <c r="D17" s="79"/>
      <c r="E17" s="82"/>
      <c r="F17" s="82"/>
      <c r="I17" s="65"/>
      <c r="K17" s="65"/>
    </row>
    <row r="18" spans="1:6" ht="15">
      <c r="A18" s="66" t="s">
        <v>21</v>
      </c>
      <c r="B18" s="67"/>
      <c r="C18" s="67"/>
      <c r="D18" s="67"/>
      <c r="E18" s="67"/>
      <c r="F18" s="67"/>
    </row>
    <row r="19" spans="1:6" ht="12.75" customHeight="1">
      <c r="A19" s="152" t="s">
        <v>4</v>
      </c>
      <c r="B19" s="151" t="s">
        <v>41</v>
      </c>
      <c r="C19" s="151" t="s">
        <v>42</v>
      </c>
      <c r="D19" s="151" t="s">
        <v>43</v>
      </c>
      <c r="E19" s="155" t="s">
        <v>44</v>
      </c>
      <c r="F19" s="155"/>
    </row>
    <row r="20" spans="1:6" ht="12.75" customHeight="1">
      <c r="A20" s="152"/>
      <c r="B20" s="151"/>
      <c r="C20" s="151"/>
      <c r="D20" s="151"/>
      <c r="E20" s="68" t="s">
        <v>48</v>
      </c>
      <c r="F20" s="68" t="s">
        <v>49</v>
      </c>
    </row>
    <row r="21" spans="1:11" s="90" customFormat="1" ht="20.25" customHeight="1">
      <c r="A21" s="92" t="s">
        <v>28</v>
      </c>
      <c r="B21" s="94">
        <v>128568</v>
      </c>
      <c r="C21" s="94">
        <v>128568</v>
      </c>
      <c r="D21" s="118">
        <v>39152.71</v>
      </c>
      <c r="E21" s="93">
        <f>(D21/B21)*100</f>
        <v>30.45291985564059</v>
      </c>
      <c r="F21" s="93">
        <f aca="true" t="shared" si="1" ref="F21:F27">(D21/C21)*100</f>
        <v>30.45291985564059</v>
      </c>
      <c r="G21" s="95"/>
      <c r="K21" s="95"/>
    </row>
    <row r="22" spans="1:11" s="90" customFormat="1" ht="20.25" customHeight="1">
      <c r="A22" s="92" t="s">
        <v>29</v>
      </c>
      <c r="B22" s="94">
        <v>27053297</v>
      </c>
      <c r="C22" s="94">
        <v>27053297</v>
      </c>
      <c r="D22" s="94">
        <v>7096617.46</v>
      </c>
      <c r="E22" s="93">
        <f>(D22/B22)*100</f>
        <v>26.23198739880023</v>
      </c>
      <c r="F22" s="93">
        <f t="shared" si="1"/>
        <v>26.23198739880023</v>
      </c>
      <c r="G22" s="95"/>
      <c r="H22" s="95"/>
      <c r="I22" s="95"/>
      <c r="J22" s="95"/>
      <c r="K22" s="95"/>
    </row>
    <row r="23" spans="1:11" s="90" customFormat="1" ht="20.25" customHeight="1">
      <c r="A23" s="92" t="s">
        <v>30</v>
      </c>
      <c r="B23" s="94">
        <v>22459585</v>
      </c>
      <c r="C23" s="94">
        <v>22459585</v>
      </c>
      <c r="D23" s="94">
        <v>4879833.75</v>
      </c>
      <c r="E23" s="93">
        <f>(D23/B23)*100</f>
        <v>21.72717683786232</v>
      </c>
      <c r="F23" s="93">
        <f t="shared" si="1"/>
        <v>21.72717683786232</v>
      </c>
      <c r="G23" s="95"/>
      <c r="H23" s="95"/>
      <c r="I23" s="95"/>
      <c r="J23" s="95"/>
      <c r="K23" s="95"/>
    </row>
    <row r="24" spans="1:11" s="90" customFormat="1" ht="20.25" customHeight="1">
      <c r="A24" s="92" t="s">
        <v>33</v>
      </c>
      <c r="B24" s="94">
        <v>107172</v>
      </c>
      <c r="C24" s="94">
        <v>107172</v>
      </c>
      <c r="D24" s="94">
        <v>6159.88</v>
      </c>
      <c r="E24" s="93">
        <f>(D24/B24)*100</f>
        <v>5.747657970365394</v>
      </c>
      <c r="F24" s="93">
        <f t="shared" si="1"/>
        <v>5.747657970365394</v>
      </c>
      <c r="G24" s="95"/>
      <c r="H24" s="95"/>
      <c r="I24" s="95"/>
      <c r="J24" s="95"/>
      <c r="K24" s="95"/>
    </row>
    <row r="25" spans="1:11" s="90" customFormat="1" ht="20.25" customHeight="1">
      <c r="A25" s="92" t="s">
        <v>34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5"/>
      <c r="H25" s="95"/>
      <c r="I25" s="95"/>
      <c r="J25" s="95"/>
      <c r="K25" s="95"/>
    </row>
    <row r="26" spans="1:11" s="90" customFormat="1" ht="20.25" customHeight="1">
      <c r="A26" s="92" t="s">
        <v>35</v>
      </c>
      <c r="B26" s="94">
        <v>1803263</v>
      </c>
      <c r="C26" s="94">
        <v>-2196737</v>
      </c>
      <c r="D26" s="94">
        <v>2980407.45</v>
      </c>
      <c r="E26" s="93">
        <v>0</v>
      </c>
      <c r="F26" s="93">
        <f t="shared" si="1"/>
        <v>-135.67429555745636</v>
      </c>
      <c r="G26" s="95"/>
      <c r="H26" s="95"/>
      <c r="I26" s="95"/>
      <c r="J26" s="95"/>
      <c r="K26" s="95"/>
    </row>
    <row r="27" spans="1:11" ht="23.25" customHeight="1">
      <c r="A27" s="76" t="s">
        <v>20</v>
      </c>
      <c r="B27" s="77">
        <f>+SUM(B21:B26)</f>
        <v>51551885</v>
      </c>
      <c r="C27" s="77">
        <f>+SUM(C21:C26)</f>
        <v>47551885</v>
      </c>
      <c r="D27" s="77">
        <f>+SUM(D21:D26)</f>
        <v>15002171.25</v>
      </c>
      <c r="E27" s="77">
        <f>(D27/B27)*100</f>
        <v>29.10111094870731</v>
      </c>
      <c r="F27" s="77">
        <f t="shared" si="1"/>
        <v>31.549056888070787</v>
      </c>
      <c r="G27" s="65"/>
      <c r="H27" s="65"/>
      <c r="I27" s="65"/>
      <c r="J27" s="65"/>
      <c r="K27" s="65"/>
    </row>
    <row r="28" spans="1:11" ht="15">
      <c r="A28" s="82"/>
      <c r="B28" s="82"/>
      <c r="C28" s="82"/>
      <c r="D28" s="82"/>
      <c r="E28" s="82"/>
      <c r="F28" s="82"/>
      <c r="H28" s="95"/>
      <c r="I28" s="95"/>
      <c r="J28" s="95"/>
      <c r="K28" s="65"/>
    </row>
    <row r="29" spans="1:11" ht="15">
      <c r="A29" s="82"/>
      <c r="B29" s="82"/>
      <c r="C29" s="82"/>
      <c r="D29" s="82"/>
      <c r="E29" s="82"/>
      <c r="F29" s="82"/>
      <c r="J29" s="95"/>
      <c r="K29" s="65"/>
    </row>
    <row r="30" spans="1:11" ht="15">
      <c r="A30" s="66" t="s">
        <v>22</v>
      </c>
      <c r="B30" s="67"/>
      <c r="C30" s="67"/>
      <c r="D30" s="67"/>
      <c r="E30" s="67"/>
      <c r="F30" s="67"/>
      <c r="H30" s="139"/>
      <c r="I30" s="139"/>
      <c r="J30" s="95"/>
      <c r="K30" s="65"/>
    </row>
    <row r="31" spans="1:11" ht="15">
      <c r="A31" s="152" t="s">
        <v>4</v>
      </c>
      <c r="B31" s="151" t="s">
        <v>41</v>
      </c>
      <c r="C31" s="151" t="s">
        <v>42</v>
      </c>
      <c r="D31" s="151" t="s">
        <v>43</v>
      </c>
      <c r="E31" s="155" t="s">
        <v>44</v>
      </c>
      <c r="F31" s="155"/>
      <c r="H31" s="140"/>
      <c r="I31" s="140"/>
      <c r="J31" s="140"/>
      <c r="K31" s="65"/>
    </row>
    <row r="32" spans="1:11" ht="15">
      <c r="A32" s="152"/>
      <c r="B32" s="151"/>
      <c r="C32" s="151"/>
      <c r="D32" s="151"/>
      <c r="E32" s="68" t="s">
        <v>48</v>
      </c>
      <c r="F32" s="68" t="s">
        <v>49</v>
      </c>
      <c r="K32" s="65"/>
    </row>
    <row r="33" spans="1:11" s="90" customFormat="1" ht="21" customHeight="1">
      <c r="A33" s="92" t="s">
        <v>72</v>
      </c>
      <c r="B33" s="96">
        <v>0</v>
      </c>
      <c r="C33" s="96">
        <v>0</v>
      </c>
      <c r="D33" s="96">
        <v>0</v>
      </c>
      <c r="E33" s="96">
        <v>0</v>
      </c>
      <c r="F33" s="93" t="e">
        <f>(D33/C33)*100</f>
        <v>#DIV/0!</v>
      </c>
      <c r="H33" s="95"/>
      <c r="K33" s="95"/>
    </row>
    <row r="34" spans="1:8" s="90" customFormat="1" ht="21" customHeight="1">
      <c r="A34" s="92" t="s">
        <v>73</v>
      </c>
      <c r="B34" s="96">
        <v>0</v>
      </c>
      <c r="C34" s="96">
        <v>0</v>
      </c>
      <c r="D34" s="96">
        <v>0</v>
      </c>
      <c r="E34" s="96">
        <v>0</v>
      </c>
      <c r="F34" s="93" t="e">
        <f>(D34/C34)*100</f>
        <v>#DIV/0!</v>
      </c>
      <c r="H34" s="95"/>
    </row>
    <row r="35" spans="1:8" s="90" customFormat="1" ht="21" customHeight="1">
      <c r="A35" s="92" t="s">
        <v>33</v>
      </c>
      <c r="B35" s="94">
        <v>0</v>
      </c>
      <c r="C35" s="94">
        <v>0</v>
      </c>
      <c r="D35" s="94">
        <v>5083.41</v>
      </c>
      <c r="E35" s="93">
        <v>0</v>
      </c>
      <c r="F35" s="93">
        <v>0</v>
      </c>
      <c r="H35" s="95"/>
    </row>
    <row r="36" spans="1:8" s="90" customFormat="1" ht="21" customHeight="1">
      <c r="A36" s="92" t="s">
        <v>35</v>
      </c>
      <c r="B36" s="94">
        <v>0</v>
      </c>
      <c r="C36" s="94">
        <v>2850149</v>
      </c>
      <c r="D36" s="94">
        <v>23118518.52</v>
      </c>
      <c r="E36" s="93">
        <v>0</v>
      </c>
      <c r="F36" s="93">
        <f>(D36/C36)*100</f>
        <v>811.1336817829524</v>
      </c>
      <c r="H36" s="95"/>
    </row>
    <row r="37" spans="1:8" ht="15">
      <c r="A37" s="76" t="s">
        <v>20</v>
      </c>
      <c r="B37" s="77">
        <f>SUM(B33:B36)</f>
        <v>0</v>
      </c>
      <c r="C37" s="77">
        <f>SUM(C33:C36)</f>
        <v>2850149</v>
      </c>
      <c r="D37" s="77">
        <f>SUM(D33:D36)</f>
        <v>23123601.93</v>
      </c>
      <c r="E37" s="77">
        <f>+SUM(E35:E35)</f>
        <v>0</v>
      </c>
      <c r="F37" s="77">
        <f>(D37/C37)*100</f>
        <v>811.3120377215366</v>
      </c>
      <c r="H37" s="65"/>
    </row>
    <row r="38" spans="1:6" ht="15">
      <c r="A38" s="82"/>
      <c r="B38" s="82"/>
      <c r="C38" s="82"/>
      <c r="D38" s="84"/>
      <c r="E38" s="82"/>
      <c r="F38" s="82"/>
    </row>
    <row r="39" spans="1:6" ht="15">
      <c r="A39" s="82"/>
      <c r="B39" s="82"/>
      <c r="C39" s="82"/>
      <c r="D39" s="82"/>
      <c r="E39" s="82"/>
      <c r="F39" s="82"/>
    </row>
    <row r="40" spans="1:6" ht="24">
      <c r="A40" s="81" t="s">
        <v>47</v>
      </c>
      <c r="B40" s="67"/>
      <c r="C40" s="67"/>
      <c r="D40" s="67"/>
      <c r="E40" s="67"/>
      <c r="F40" s="67"/>
    </row>
    <row r="41" spans="1:6" ht="15">
      <c r="A41" s="152" t="s">
        <v>4</v>
      </c>
      <c r="B41" s="151" t="s">
        <v>41</v>
      </c>
      <c r="C41" s="151" t="s">
        <v>42</v>
      </c>
      <c r="D41" s="151" t="s">
        <v>43</v>
      </c>
      <c r="E41" s="155" t="s">
        <v>44</v>
      </c>
      <c r="F41" s="155"/>
    </row>
    <row r="42" spans="1:6" ht="15">
      <c r="A42" s="152"/>
      <c r="B42" s="151"/>
      <c r="C42" s="151"/>
      <c r="D42" s="151"/>
      <c r="E42" s="68" t="s">
        <v>48</v>
      </c>
      <c r="F42" s="68" t="s">
        <v>49</v>
      </c>
    </row>
    <row r="43" spans="1:8" s="90" customFormat="1" ht="19.5" customHeight="1">
      <c r="A43" s="92" t="s">
        <v>31</v>
      </c>
      <c r="B43" s="96">
        <v>6247827</v>
      </c>
      <c r="C43" s="96">
        <v>6247827</v>
      </c>
      <c r="D43" s="138">
        <v>374145.26</v>
      </c>
      <c r="E43" s="93">
        <f>(D43/B43)*100</f>
        <v>5.98840620907077</v>
      </c>
      <c r="F43" s="93">
        <f>(D43/C43)*100</f>
        <v>5.98840620907077</v>
      </c>
      <c r="H43" s="97"/>
    </row>
    <row r="44" spans="1:8" s="90" customFormat="1" ht="19.5" customHeight="1">
      <c r="A44" s="92" t="s">
        <v>33</v>
      </c>
      <c r="B44" s="94">
        <v>0</v>
      </c>
      <c r="C44" s="94">
        <v>0</v>
      </c>
      <c r="D44" s="94">
        <v>215084.67</v>
      </c>
      <c r="E44" s="93">
        <v>0</v>
      </c>
      <c r="F44" s="93">
        <v>0</v>
      </c>
      <c r="H44" s="97"/>
    </row>
    <row r="45" spans="1:8" s="90" customFormat="1" ht="19.5" customHeight="1">
      <c r="A45" s="92" t="s">
        <v>35</v>
      </c>
      <c r="B45" s="94">
        <v>30000001</v>
      </c>
      <c r="C45" s="94">
        <v>20109284</v>
      </c>
      <c r="D45" s="94">
        <v>47276861.62</v>
      </c>
      <c r="E45" s="93">
        <v>0</v>
      </c>
      <c r="F45" s="93">
        <f>(D45/C45)*100</f>
        <v>235.09967644795307</v>
      </c>
      <c r="H45" s="97"/>
    </row>
    <row r="46" spans="1:6" ht="15">
      <c r="A46" s="76" t="s">
        <v>20</v>
      </c>
      <c r="B46" s="77">
        <f>+SUM(B43:B45)</f>
        <v>36247828</v>
      </c>
      <c r="C46" s="77">
        <f>+SUM(C43:C45)</f>
        <v>26357111</v>
      </c>
      <c r="D46" s="77">
        <f>+SUM(D43:D45)</f>
        <v>47866091.55</v>
      </c>
      <c r="E46" s="77">
        <f>(D46/B46)*100</f>
        <v>132.05230269245374</v>
      </c>
      <c r="F46" s="77">
        <f>(D46/C46)*100</f>
        <v>181.60598690046112</v>
      </c>
    </row>
    <row r="47" spans="2:8" ht="15">
      <c r="B47" s="65"/>
      <c r="C47" s="65"/>
      <c r="D47" s="65"/>
      <c r="H47" s="65"/>
    </row>
    <row r="48" spans="2:4" ht="15">
      <c r="B48" s="65"/>
      <c r="C48" s="65"/>
      <c r="D48" s="65"/>
    </row>
    <row r="49" ht="15">
      <c r="C49" s="65"/>
    </row>
  </sheetData>
  <sheetProtection/>
  <mergeCells count="22">
    <mergeCell ref="A1:F1"/>
    <mergeCell ref="A5:A6"/>
    <mergeCell ref="B5:B6"/>
    <mergeCell ref="C5:C6"/>
    <mergeCell ref="D5:D6"/>
    <mergeCell ref="E5:F5"/>
    <mergeCell ref="A2:F2"/>
    <mergeCell ref="D19:D20"/>
    <mergeCell ref="E19:F19"/>
    <mergeCell ref="D31:D32"/>
    <mergeCell ref="E31:F31"/>
    <mergeCell ref="A19:A20"/>
    <mergeCell ref="B19:B20"/>
    <mergeCell ref="C19:C20"/>
    <mergeCell ref="A41:A42"/>
    <mergeCell ref="B41:B42"/>
    <mergeCell ref="C41:C42"/>
    <mergeCell ref="D41:D42"/>
    <mergeCell ref="E41:F41"/>
    <mergeCell ref="A31:A32"/>
    <mergeCell ref="B31:B32"/>
    <mergeCell ref="C31:C32"/>
  </mergeCells>
  <printOptions/>
  <pageMargins left="0.7086614173228347" right="0.35433070866141736" top="0.5905511811023623" bottom="0.4330708661417323" header="0.1968503937007874" footer="0.1574803149606299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R33"/>
  <sheetViews>
    <sheetView tabSelected="1" zoomScale="120" zoomScaleNormal="120" zoomScalePageLayoutView="0" workbookViewId="0" topLeftCell="A1">
      <selection activeCell="F16" sqref="F16"/>
    </sheetView>
  </sheetViews>
  <sheetFormatPr defaultColWidth="11.57421875" defaultRowHeight="12.75"/>
  <cols>
    <col min="1" max="1" width="0.71875" style="86" customWidth="1"/>
    <col min="2" max="2" width="10.140625" style="86" customWidth="1"/>
    <col min="3" max="3" width="14.28125" style="86" customWidth="1"/>
    <col min="4" max="4" width="69.00390625" style="86" customWidth="1"/>
    <col min="5" max="5" width="13.140625" style="86" customWidth="1"/>
    <col min="6" max="6" width="14.8515625" style="86" customWidth="1"/>
    <col min="7" max="8" width="13.28125" style="86" customWidth="1"/>
    <col min="9" max="9" width="13.7109375" style="121" bestFit="1" customWidth="1"/>
    <col min="10" max="11" width="11.57421875" style="122" customWidth="1"/>
    <col min="12" max="12" width="11.57421875" style="88" customWidth="1"/>
    <col min="13" max="15" width="11.57421875" style="0" customWidth="1"/>
    <col min="16" max="17" width="11.57421875" style="88" customWidth="1"/>
    <col min="18" max="18" width="11.57421875" style="103" customWidth="1"/>
    <col min="19" max="16384" width="11.57421875" style="86" customWidth="1"/>
  </cols>
  <sheetData>
    <row r="7" spans="2:18" s="115" customFormat="1" ht="18.75">
      <c r="B7" s="156" t="s">
        <v>0</v>
      </c>
      <c r="C7" s="156"/>
      <c r="D7" s="156"/>
      <c r="E7" s="156"/>
      <c r="F7" s="156"/>
      <c r="G7" s="156"/>
      <c r="H7" s="130"/>
      <c r="I7" s="119"/>
      <c r="J7" s="120"/>
      <c r="K7" s="120"/>
      <c r="R7" s="116"/>
    </row>
    <row r="8" spans="2:18" s="115" customFormat="1" ht="5.25" customHeight="1">
      <c r="B8" s="156"/>
      <c r="C8" s="156"/>
      <c r="D8" s="156"/>
      <c r="E8" s="156"/>
      <c r="F8" s="156"/>
      <c r="G8" s="156"/>
      <c r="H8" s="130"/>
      <c r="I8" s="119"/>
      <c r="J8" s="120"/>
      <c r="K8" s="120"/>
      <c r="R8" s="116"/>
    </row>
    <row r="9" spans="2:18" s="115" customFormat="1" ht="18.75">
      <c r="B9" s="156" t="s">
        <v>106</v>
      </c>
      <c r="C9" s="156"/>
      <c r="D9" s="156"/>
      <c r="E9" s="156"/>
      <c r="F9" s="156"/>
      <c r="G9" s="156"/>
      <c r="H9" s="130"/>
      <c r="I9" s="119"/>
      <c r="J9" s="120"/>
      <c r="K9" s="120"/>
      <c r="R9" s="116"/>
    </row>
    <row r="10" spans="2:18" s="115" customFormat="1" ht="15" customHeight="1">
      <c r="B10" s="156"/>
      <c r="C10" s="156"/>
      <c r="D10" s="156"/>
      <c r="E10" s="156"/>
      <c r="F10" s="156"/>
      <c r="G10" s="156"/>
      <c r="H10" s="130"/>
      <c r="I10" s="119"/>
      <c r="J10" s="120"/>
      <c r="K10" s="120"/>
      <c r="R10" s="116"/>
    </row>
    <row r="11" spans="2:18" s="115" customFormat="1" ht="15" customHeight="1">
      <c r="B11" s="130"/>
      <c r="C11" s="130"/>
      <c r="D11" s="130"/>
      <c r="E11" s="130"/>
      <c r="F11" s="130"/>
      <c r="G11" s="130"/>
      <c r="H11" s="130"/>
      <c r="I11" s="119"/>
      <c r="J11" s="120"/>
      <c r="K11" s="120"/>
      <c r="R11" s="116"/>
    </row>
    <row r="12" spans="2:18" s="115" customFormat="1" ht="15" customHeight="1">
      <c r="B12" s="130"/>
      <c r="C12" s="130"/>
      <c r="D12" s="130"/>
      <c r="E12" s="130"/>
      <c r="F12" s="130"/>
      <c r="G12" s="130"/>
      <c r="H12" s="130"/>
      <c r="I12" s="119"/>
      <c r="J12" s="120"/>
      <c r="K12" s="120"/>
      <c r="R12" s="116"/>
    </row>
    <row r="13" spans="9:18" s="88" customFormat="1" ht="15" customHeight="1">
      <c r="I13" s="121"/>
      <c r="J13" s="122"/>
      <c r="K13" s="122"/>
      <c r="R13" s="103"/>
    </row>
    <row r="14" spans="2:18" s="89" customFormat="1" ht="51.75" customHeight="1">
      <c r="B14" s="105" t="s">
        <v>51</v>
      </c>
      <c r="C14" s="106" t="s">
        <v>52</v>
      </c>
      <c r="D14" s="106" t="s">
        <v>53</v>
      </c>
      <c r="E14" s="107" t="s">
        <v>64</v>
      </c>
      <c r="F14" s="149" t="s">
        <v>104</v>
      </c>
      <c r="G14" s="106" t="s">
        <v>55</v>
      </c>
      <c r="H14" s="123"/>
      <c r="J14" s="124"/>
      <c r="K14" s="124"/>
      <c r="R14" s="104"/>
    </row>
    <row r="15" spans="1:11" s="88" customFormat="1" ht="45" customHeight="1" thickBot="1">
      <c r="A15" s="102"/>
      <c r="B15" s="112" t="s">
        <v>65</v>
      </c>
      <c r="C15" s="146" t="s">
        <v>56</v>
      </c>
      <c r="D15" s="147" t="s">
        <v>82</v>
      </c>
      <c r="E15" s="148">
        <v>0</v>
      </c>
      <c r="F15" s="141">
        <v>600000</v>
      </c>
      <c r="G15" s="148">
        <v>0</v>
      </c>
      <c r="H15" s="157"/>
      <c r="I15" s="142"/>
      <c r="J15" s="143"/>
      <c r="K15" s="144"/>
    </row>
    <row r="16" spans="1:11" s="88" customFormat="1" ht="45" customHeight="1" thickBot="1">
      <c r="A16" s="102"/>
      <c r="B16" s="158">
        <v>139460</v>
      </c>
      <c r="C16" s="159" t="s">
        <v>57</v>
      </c>
      <c r="D16" s="114" t="s">
        <v>83</v>
      </c>
      <c r="E16" s="111">
        <v>6345450.48</v>
      </c>
      <c r="F16" s="113">
        <v>50000</v>
      </c>
      <c r="G16" s="111">
        <v>5937181.06</v>
      </c>
      <c r="H16" s="157"/>
      <c r="I16" s="143"/>
      <c r="J16" s="143"/>
      <c r="K16" s="144"/>
    </row>
    <row r="17" spans="1:11" s="88" customFormat="1" ht="45" customHeight="1" thickBot="1">
      <c r="A17" s="102"/>
      <c r="B17" s="158" t="s">
        <v>66</v>
      </c>
      <c r="C17" s="159" t="s">
        <v>59</v>
      </c>
      <c r="D17" s="114" t="s">
        <v>99</v>
      </c>
      <c r="E17" s="111">
        <v>6933470.53</v>
      </c>
      <c r="F17" s="113">
        <v>80000</v>
      </c>
      <c r="G17" s="111">
        <v>6474153.6</v>
      </c>
      <c r="H17" s="157"/>
      <c r="I17" s="143"/>
      <c r="J17" s="143"/>
      <c r="K17" s="144"/>
    </row>
    <row r="18" spans="1:11" s="88" customFormat="1" ht="45" customHeight="1" thickBot="1">
      <c r="A18" s="102"/>
      <c r="B18" s="158" t="s">
        <v>74</v>
      </c>
      <c r="C18" s="159" t="s">
        <v>78</v>
      </c>
      <c r="D18" s="114" t="s">
        <v>98</v>
      </c>
      <c r="E18" s="111">
        <v>7020105.36</v>
      </c>
      <c r="F18" s="113">
        <v>70000</v>
      </c>
      <c r="G18" s="111">
        <v>6063783.92</v>
      </c>
      <c r="H18" s="157"/>
      <c r="I18" s="143"/>
      <c r="J18" s="143"/>
      <c r="K18" s="144"/>
    </row>
    <row r="19" spans="1:11" s="88" customFormat="1" ht="45" customHeight="1" thickBot="1">
      <c r="A19" s="102"/>
      <c r="B19" s="158" t="s">
        <v>67</v>
      </c>
      <c r="C19" s="159" t="s">
        <v>58</v>
      </c>
      <c r="D19" s="114" t="s">
        <v>84</v>
      </c>
      <c r="E19" s="111">
        <v>6772934.09</v>
      </c>
      <c r="F19" s="113">
        <v>10000</v>
      </c>
      <c r="G19" s="111">
        <v>6538562.47</v>
      </c>
      <c r="H19" s="157"/>
      <c r="I19" s="143"/>
      <c r="J19" s="143"/>
      <c r="K19" s="144"/>
    </row>
    <row r="20" spans="2:11" s="171" customFormat="1" ht="45" customHeight="1" thickBot="1">
      <c r="B20" s="177" t="s">
        <v>68</v>
      </c>
      <c r="C20" s="178" t="s">
        <v>60</v>
      </c>
      <c r="D20" s="179" t="s">
        <v>85</v>
      </c>
      <c r="E20" s="176">
        <v>7615507.33</v>
      </c>
      <c r="F20" s="180">
        <v>10000</v>
      </c>
      <c r="G20" s="176">
        <v>7499750.37</v>
      </c>
      <c r="H20" s="172"/>
      <c r="I20" s="173"/>
      <c r="J20" s="173"/>
      <c r="K20" s="174"/>
    </row>
    <row r="21" spans="2:11" s="171" customFormat="1" ht="45" customHeight="1" thickBot="1">
      <c r="B21" s="177" t="s">
        <v>75</v>
      </c>
      <c r="C21" s="178" t="s">
        <v>79</v>
      </c>
      <c r="D21" s="179" t="s">
        <v>86</v>
      </c>
      <c r="E21" s="176">
        <v>5793904.95</v>
      </c>
      <c r="F21" s="180">
        <v>1775064</v>
      </c>
      <c r="G21" s="176">
        <v>3056231.25</v>
      </c>
      <c r="H21" s="172"/>
      <c r="I21" s="175"/>
      <c r="J21" s="173"/>
      <c r="K21" s="174"/>
    </row>
    <row r="22" spans="1:11" s="88" customFormat="1" ht="45" customHeight="1" thickBot="1">
      <c r="A22" s="102"/>
      <c r="B22" s="158" t="s">
        <v>69</v>
      </c>
      <c r="C22" s="159" t="s">
        <v>63</v>
      </c>
      <c r="D22" s="114" t="s">
        <v>87</v>
      </c>
      <c r="E22" s="111">
        <v>683609.38</v>
      </c>
      <c r="F22" s="113">
        <v>10000</v>
      </c>
      <c r="G22" s="111">
        <v>648076.07</v>
      </c>
      <c r="H22" s="157"/>
      <c r="I22" s="142"/>
      <c r="J22" s="143"/>
      <c r="K22" s="144"/>
    </row>
    <row r="23" spans="1:11" s="88" customFormat="1" ht="45" customHeight="1" thickBot="1">
      <c r="A23" s="102"/>
      <c r="B23" s="158" t="s">
        <v>70</v>
      </c>
      <c r="C23" s="159" t="s">
        <v>62</v>
      </c>
      <c r="D23" s="114" t="s">
        <v>88</v>
      </c>
      <c r="E23" s="111">
        <v>8619346.2</v>
      </c>
      <c r="F23" s="113">
        <v>1038974</v>
      </c>
      <c r="G23" s="111">
        <v>1255558.49</v>
      </c>
      <c r="H23" s="157"/>
      <c r="I23" s="142"/>
      <c r="J23" s="143"/>
      <c r="K23" s="144"/>
    </row>
    <row r="24" spans="2:11" s="163" customFormat="1" ht="45" customHeight="1" thickBot="1">
      <c r="B24" s="158" t="s">
        <v>71</v>
      </c>
      <c r="C24" s="159" t="s">
        <v>61</v>
      </c>
      <c r="D24" s="114" t="s">
        <v>54</v>
      </c>
      <c r="E24" s="111">
        <v>5912650.8</v>
      </c>
      <c r="F24" s="111">
        <v>4642</v>
      </c>
      <c r="G24" s="111">
        <v>4768734.99</v>
      </c>
      <c r="H24" s="164"/>
      <c r="I24" s="97"/>
      <c r="J24" s="165"/>
      <c r="K24" s="166"/>
    </row>
    <row r="25" spans="1:11" s="88" customFormat="1" ht="45" customHeight="1" thickBot="1">
      <c r="A25" s="102"/>
      <c r="B25" s="158" t="s">
        <v>76</v>
      </c>
      <c r="C25" s="159" t="s">
        <v>80</v>
      </c>
      <c r="D25" s="114" t="s">
        <v>89</v>
      </c>
      <c r="E25" s="111">
        <v>48872598</v>
      </c>
      <c r="F25" s="111">
        <v>1500000</v>
      </c>
      <c r="G25" s="111">
        <v>0</v>
      </c>
      <c r="H25" s="157"/>
      <c r="I25" s="142"/>
      <c r="J25" s="143"/>
      <c r="K25" s="144"/>
    </row>
    <row r="26" spans="1:11" s="88" customFormat="1" ht="45" customHeight="1" thickBot="1">
      <c r="A26" s="102"/>
      <c r="B26" s="158" t="s">
        <v>100</v>
      </c>
      <c r="C26" s="159" t="s">
        <v>101</v>
      </c>
      <c r="D26" s="114" t="s">
        <v>105</v>
      </c>
      <c r="E26" s="111">
        <v>7479657</v>
      </c>
      <c r="F26" s="111">
        <v>2480782</v>
      </c>
      <c r="G26" s="111">
        <v>113596.93</v>
      </c>
      <c r="H26" s="157"/>
      <c r="I26" s="142"/>
      <c r="J26" s="143"/>
      <c r="K26" s="144"/>
    </row>
    <row r="27" spans="1:11" s="88" customFormat="1" ht="45" customHeight="1" thickBot="1">
      <c r="A27" s="102"/>
      <c r="B27" s="158" t="s">
        <v>77</v>
      </c>
      <c r="C27" s="159" t="s">
        <v>81</v>
      </c>
      <c r="D27" s="114" t="s">
        <v>90</v>
      </c>
      <c r="E27" s="111">
        <v>11230680</v>
      </c>
      <c r="F27" s="111">
        <v>4933877</v>
      </c>
      <c r="G27" s="111">
        <v>30000</v>
      </c>
      <c r="H27" s="157"/>
      <c r="I27" s="142"/>
      <c r="J27" s="143"/>
      <c r="K27" s="144"/>
    </row>
    <row r="28" spans="1:11" s="88" customFormat="1" ht="45" customHeight="1" thickBot="1">
      <c r="A28" s="102"/>
      <c r="B28" s="158" t="s">
        <v>91</v>
      </c>
      <c r="C28" s="159" t="s">
        <v>93</v>
      </c>
      <c r="D28" s="114" t="s">
        <v>95</v>
      </c>
      <c r="E28" s="111">
        <v>18979620</v>
      </c>
      <c r="F28" s="111">
        <v>3539192</v>
      </c>
      <c r="G28" s="111">
        <v>0</v>
      </c>
      <c r="H28" s="157"/>
      <c r="I28" s="142"/>
      <c r="J28" s="143"/>
      <c r="K28" s="144"/>
    </row>
    <row r="29" spans="1:11" s="88" customFormat="1" ht="45" customHeight="1">
      <c r="A29" s="102"/>
      <c r="B29" s="167" t="s">
        <v>92</v>
      </c>
      <c r="C29" s="168" t="s">
        <v>94</v>
      </c>
      <c r="D29" s="169" t="s">
        <v>96</v>
      </c>
      <c r="E29" s="170">
        <v>18022913</v>
      </c>
      <c r="F29" s="170">
        <v>4080531</v>
      </c>
      <c r="G29" s="170">
        <v>0</v>
      </c>
      <c r="I29" s="142"/>
      <c r="J29" s="143"/>
      <c r="K29" s="144"/>
    </row>
    <row r="30" spans="2:18" s="108" customFormat="1" ht="23.25" customHeight="1">
      <c r="B30" s="160" t="s">
        <v>97</v>
      </c>
      <c r="C30" s="160"/>
      <c r="D30" s="160"/>
      <c r="E30" s="161">
        <f>SUM(E15:E29)</f>
        <v>160282447.12</v>
      </c>
      <c r="F30" s="161">
        <f>SUM(F15:F29)</f>
        <v>20183062</v>
      </c>
      <c r="G30" s="162">
        <f>SUM(G15:G29)</f>
        <v>42385629.150000006</v>
      </c>
      <c r="H30" s="157"/>
      <c r="I30" s="126"/>
      <c r="J30" s="127"/>
      <c r="K30" s="128"/>
      <c r="L30" s="109"/>
      <c r="P30" s="109"/>
      <c r="Q30" s="109"/>
      <c r="R30" s="110"/>
    </row>
    <row r="31" spans="7:10" ht="12.75">
      <c r="G31" s="87"/>
      <c r="H31" s="87"/>
      <c r="I31" s="129"/>
      <c r="J31" s="125"/>
    </row>
    <row r="32" ht="12.75">
      <c r="J32" s="125"/>
    </row>
    <row r="33" ht="12.75">
      <c r="F33" s="145"/>
    </row>
  </sheetData>
  <sheetProtection/>
  <mergeCells count="3">
    <mergeCell ref="B7:G8"/>
    <mergeCell ref="B9:G10"/>
    <mergeCell ref="B30:D30"/>
  </mergeCells>
  <printOptions/>
  <pageMargins left="0.5118110236220472" right="0.31496062992125984" top="0.15748031496062992" bottom="0.15748031496062992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USUARIOP</cp:lastModifiedBy>
  <cp:lastPrinted>2018-05-29T19:24:14Z</cp:lastPrinted>
  <dcterms:created xsi:type="dcterms:W3CDTF">2014-10-28T05:00:11Z</dcterms:created>
  <dcterms:modified xsi:type="dcterms:W3CDTF">2018-05-29T19:24:44Z</dcterms:modified>
  <cp:category/>
  <cp:version/>
  <cp:contentType/>
  <cp:contentStatus/>
</cp:coreProperties>
</file>